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STARE_FLASH_DISC\HERMAN_E\PROVOZ_OPRAVNE_PRACE\AKCE_2020\SOD_ZNOJMO_PREJEZD_KUCHAROVICKA\ZADANI\"/>
    </mc:Choice>
  </mc:AlternateContent>
  <bookViews>
    <workbookView xWindow="0" yWindow="0" windowWidth="20460" windowHeight="7035" activeTab="1"/>
  </bookViews>
  <sheets>
    <sheet name="Rekapitulace stavby" sheetId="1" r:id="rId1"/>
    <sheet name="2020-13 - Oprava přejezdu..." sheetId="2" r:id="rId2"/>
  </sheets>
  <definedNames>
    <definedName name="_xlnm._FilterDatabase" localSheetId="1" hidden="1">'2020-13 - Oprava přejezdu...'!$C$115:$K$313</definedName>
    <definedName name="_xlnm.Print_Titles" localSheetId="1">'2020-13 - Oprava přejezdu...'!$115:$115</definedName>
    <definedName name="_xlnm.Print_Titles" localSheetId="0">'Rekapitulace stavby'!$92:$92</definedName>
    <definedName name="_xlnm.Print_Area" localSheetId="1">'2020-13 - Oprava přejezdu...'!$C$4:$J$76,'2020-13 - Oprava přejezdu...'!$C$82:$J$99,'2020-13 - Oprava přejezdu...'!$C$105:$K$313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0" i="2"/>
  <c r="E108" i="2"/>
  <c r="F87" i="2"/>
  <c r="E85" i="2"/>
  <c r="J22" i="2"/>
  <c r="E22" i="2"/>
  <c r="J113" i="2" s="1"/>
  <c r="J21" i="2"/>
  <c r="J19" i="2"/>
  <c r="E19" i="2"/>
  <c r="J89" i="2" s="1"/>
  <c r="J18" i="2"/>
  <c r="J16" i="2"/>
  <c r="E16" i="2"/>
  <c r="F90" i="2" s="1"/>
  <c r="J15" i="2"/>
  <c r="J13" i="2"/>
  <c r="E13" i="2"/>
  <c r="F112" i="2" s="1"/>
  <c r="J12" i="2"/>
  <c r="J10" i="2"/>
  <c r="J110" i="2" s="1"/>
  <c r="L90" i="1"/>
  <c r="AM90" i="1"/>
  <c r="AM89" i="1"/>
  <c r="L89" i="1"/>
  <c r="AM87" i="1"/>
  <c r="L87" i="1"/>
  <c r="L85" i="1"/>
  <c r="L84" i="1"/>
  <c r="BK310" i="2"/>
  <c r="J306" i="2"/>
  <c r="BK298" i="2"/>
  <c r="BK296" i="2"/>
  <c r="J276" i="2"/>
  <c r="BK271" i="2"/>
  <c r="J268" i="2"/>
  <c r="BK265" i="2"/>
  <c r="BK259" i="2"/>
  <c r="BK253" i="2"/>
  <c r="J247" i="2"/>
  <c r="J240" i="2"/>
  <c r="J237" i="2"/>
  <c r="BK229" i="2"/>
  <c r="J223" i="2"/>
  <c r="BK220" i="2"/>
  <c r="BK218" i="2"/>
  <c r="J209" i="2"/>
  <c r="BK207" i="2"/>
  <c r="BK205" i="2"/>
  <c r="J203" i="2"/>
  <c r="J191" i="2"/>
  <c r="J189" i="2"/>
  <c r="J184" i="2"/>
  <c r="J182" i="2"/>
  <c r="J180" i="2"/>
  <c r="BK168" i="2"/>
  <c r="BK164" i="2"/>
  <c r="BK162" i="2"/>
  <c r="J160" i="2"/>
  <c r="J158" i="2"/>
  <c r="J156" i="2"/>
  <c r="BK152" i="2"/>
  <c r="BK150" i="2"/>
  <c r="J146" i="2"/>
  <c r="J126" i="2"/>
  <c r="BK123" i="2"/>
  <c r="BK121" i="2"/>
  <c r="BK119" i="2"/>
  <c r="BK312" i="2"/>
  <c r="J310" i="2"/>
  <c r="J308" i="2"/>
  <c r="J302" i="2"/>
  <c r="J298" i="2"/>
  <c r="J296" i="2"/>
  <c r="BK293" i="2"/>
  <c r="BK287" i="2"/>
  <c r="BK284" i="2"/>
  <c r="J281" i="2"/>
  <c r="BK276" i="2"/>
  <c r="BK273" i="2"/>
  <c r="J271" i="2"/>
  <c r="J259" i="2"/>
  <c r="BK256" i="2"/>
  <c r="BK245" i="2"/>
  <c r="J242" i="2"/>
  <c r="BK240" i="2"/>
  <c r="BK237" i="2"/>
  <c r="J233" i="2"/>
  <c r="J231" i="2"/>
  <c r="J220" i="2"/>
  <c r="BK216" i="2"/>
  <c r="J213" i="2"/>
  <c r="BK209" i="2"/>
  <c r="BK200" i="2"/>
  <c r="BK198" i="2"/>
  <c r="BK196" i="2"/>
  <c r="J194" i="2"/>
  <c r="BK187" i="2"/>
  <c r="BK176" i="2"/>
  <c r="BK172" i="2"/>
  <c r="J170" i="2"/>
  <c r="J166" i="2"/>
  <c r="BK160" i="2"/>
  <c r="BK156" i="2"/>
  <c r="BK154" i="2"/>
  <c r="J152" i="2"/>
  <c r="J148" i="2"/>
  <c r="BK144" i="2"/>
  <c r="J142" i="2"/>
  <c r="J140" i="2"/>
  <c r="J138" i="2"/>
  <c r="J134" i="2"/>
  <c r="J131" i="2"/>
  <c r="AS94" i="1"/>
  <c r="J312" i="2"/>
  <c r="BK306" i="2"/>
  <c r="BK304" i="2"/>
  <c r="BK302" i="2"/>
  <c r="J290" i="2"/>
  <c r="J284" i="2"/>
  <c r="J273" i="2"/>
  <c r="J262" i="2"/>
  <c r="J253" i="2"/>
  <c r="BK250" i="2"/>
  <c r="BK247" i="2"/>
  <c r="J245" i="2"/>
  <c r="BK235" i="2"/>
  <c r="BK233" i="2"/>
  <c r="BK231" i="2"/>
  <c r="J229" i="2"/>
  <c r="BK226" i="2"/>
  <c r="BK223" i="2"/>
  <c r="J216" i="2"/>
  <c r="BK213" i="2"/>
  <c r="BK211" i="2"/>
  <c r="J207" i="2"/>
  <c r="BK203" i="2"/>
  <c r="J200" i="2"/>
  <c r="J198" i="2"/>
  <c r="J196" i="2"/>
  <c r="BK194" i="2"/>
  <c r="BK191" i="2"/>
  <c r="BK189" i="2"/>
  <c r="BK184" i="2"/>
  <c r="BK182" i="2"/>
  <c r="J178" i="2"/>
  <c r="BK174" i="2"/>
  <c r="J172" i="2"/>
  <c r="BK166" i="2"/>
  <c r="J164" i="2"/>
  <c r="J162" i="2"/>
  <c r="BK158" i="2"/>
  <c r="J150" i="2"/>
  <c r="BK148" i="2"/>
  <c r="BK142" i="2"/>
  <c r="BK138" i="2"/>
  <c r="J136" i="2"/>
  <c r="J128" i="2"/>
  <c r="J119" i="2"/>
  <c r="BK308" i="2"/>
  <c r="J304" i="2"/>
  <c r="J293" i="2"/>
  <c r="BK290" i="2"/>
  <c r="J287" i="2"/>
  <c r="BK281" i="2"/>
  <c r="BK268" i="2"/>
  <c r="J265" i="2"/>
  <c r="BK262" i="2"/>
  <c r="J256" i="2"/>
  <c r="J250" i="2"/>
  <c r="BK242" i="2"/>
  <c r="J235" i="2"/>
  <c r="J226" i="2"/>
  <c r="J218" i="2"/>
  <c r="J211" i="2"/>
  <c r="J205" i="2"/>
  <c r="J187" i="2"/>
  <c r="BK180" i="2"/>
  <c r="BK178" i="2"/>
  <c r="J176" i="2"/>
  <c r="J174" i="2"/>
  <c r="BK170" i="2"/>
  <c r="J168" i="2"/>
  <c r="J154" i="2"/>
  <c r="BK146" i="2"/>
  <c r="J144" i="2"/>
  <c r="BK140" i="2"/>
  <c r="BK136" i="2"/>
  <c r="BK134" i="2"/>
  <c r="BK131" i="2"/>
  <c r="BK128" i="2"/>
  <c r="BK126" i="2"/>
  <c r="J123" i="2"/>
  <c r="J121" i="2"/>
  <c r="R275" i="2" l="1"/>
  <c r="P118" i="2"/>
  <c r="P117" i="2"/>
  <c r="P301" i="2"/>
  <c r="R118" i="2"/>
  <c r="R117" i="2"/>
  <c r="BK275" i="2"/>
  <c r="J275" i="2" s="1"/>
  <c r="J97" i="2" s="1"/>
  <c r="T275" i="2"/>
  <c r="R301" i="2"/>
  <c r="R116" i="2" s="1"/>
  <c r="BK118" i="2"/>
  <c r="J118" i="2" s="1"/>
  <c r="J96" i="2" s="1"/>
  <c r="T118" i="2"/>
  <c r="T117" i="2" s="1"/>
  <c r="P275" i="2"/>
  <c r="BK301" i="2"/>
  <c r="J301" i="2"/>
  <c r="J98" i="2" s="1"/>
  <c r="T301" i="2"/>
  <c r="F89" i="2"/>
  <c r="J112" i="2"/>
  <c r="BE148" i="2"/>
  <c r="BE150" i="2"/>
  <c r="BE154" i="2"/>
  <c r="BE160" i="2"/>
  <c r="BE162" i="2"/>
  <c r="BE164" i="2"/>
  <c r="BE166" i="2"/>
  <c r="BE176" i="2"/>
  <c r="BE180" i="2"/>
  <c r="BE187" i="2"/>
  <c r="BE194" i="2"/>
  <c r="BE207" i="2"/>
  <c r="BE211" i="2"/>
  <c r="BE213" i="2"/>
  <c r="BE216" i="2"/>
  <c r="BE220" i="2"/>
  <c r="BE229" i="2"/>
  <c r="BE231" i="2"/>
  <c r="BE233" i="2"/>
  <c r="BE237" i="2"/>
  <c r="BE245" i="2"/>
  <c r="BE253" i="2"/>
  <c r="BE293" i="2"/>
  <c r="BE296" i="2"/>
  <c r="BE302" i="2"/>
  <c r="BE306" i="2"/>
  <c r="BE310" i="2"/>
  <c r="BE312" i="2"/>
  <c r="J87" i="2"/>
  <c r="F113" i="2"/>
  <c r="BE142" i="2"/>
  <c r="BE152" i="2"/>
  <c r="BE168" i="2"/>
  <c r="BE178" i="2"/>
  <c r="BE191" i="2"/>
  <c r="BE218" i="2"/>
  <c r="BE240" i="2"/>
  <c r="BE256" i="2"/>
  <c r="BE262" i="2"/>
  <c r="BE271" i="2"/>
  <c r="BE273" i="2"/>
  <c r="BE276" i="2"/>
  <c r="BE290" i="2"/>
  <c r="BE298" i="2"/>
  <c r="J90" i="2"/>
  <c r="BE119" i="2"/>
  <c r="BE123" i="2"/>
  <c r="BE134" i="2"/>
  <c r="BE144" i="2"/>
  <c r="BE158" i="2"/>
  <c r="BE189" i="2"/>
  <c r="BE196" i="2"/>
  <c r="BE200" i="2"/>
  <c r="BE203" i="2"/>
  <c r="BE205" i="2"/>
  <c r="BE223" i="2"/>
  <c r="BE247" i="2"/>
  <c r="BE250" i="2"/>
  <c r="BE259" i="2"/>
  <c r="BE265" i="2"/>
  <c r="BE268" i="2"/>
  <c r="BE304" i="2"/>
  <c r="BE121" i="2"/>
  <c r="BE126" i="2"/>
  <c r="BE128" i="2"/>
  <c r="BE131" i="2"/>
  <c r="BE136" i="2"/>
  <c r="BE138" i="2"/>
  <c r="BE140" i="2"/>
  <c r="BE146" i="2"/>
  <c r="BE156" i="2"/>
  <c r="BE170" i="2"/>
  <c r="BE172" i="2"/>
  <c r="BE174" i="2"/>
  <c r="BE182" i="2"/>
  <c r="BE184" i="2"/>
  <c r="BE198" i="2"/>
  <c r="BE209" i="2"/>
  <c r="BE226" i="2"/>
  <c r="BE235" i="2"/>
  <c r="BE242" i="2"/>
  <c r="BE281" i="2"/>
  <c r="BE284" i="2"/>
  <c r="BE287" i="2"/>
  <c r="BE308" i="2"/>
  <c r="F32" i="2"/>
  <c r="BA95" i="1"/>
  <c r="BA94" i="1"/>
  <c r="W30" i="1" s="1"/>
  <c r="F34" i="2"/>
  <c r="BC95" i="1"/>
  <c r="BC94" i="1"/>
  <c r="AY94" i="1" s="1"/>
  <c r="F35" i="2"/>
  <c r="BD95" i="1"/>
  <c r="BD94" i="1"/>
  <c r="W33" i="1" s="1"/>
  <c r="J32" i="2"/>
  <c r="AW95" i="1"/>
  <c r="F33" i="2"/>
  <c r="BB95" i="1" s="1"/>
  <c r="BB94" i="1" s="1"/>
  <c r="AX94" i="1" s="1"/>
  <c r="P116" i="2" l="1"/>
  <c r="AU95" i="1"/>
  <c r="T116" i="2"/>
  <c r="BK117" i="2"/>
  <c r="J117" i="2" s="1"/>
  <c r="J95" i="2" s="1"/>
  <c r="AU94" i="1"/>
  <c r="AW94" i="1"/>
  <c r="AK30" i="1" s="1"/>
  <c r="W31" i="1"/>
  <c r="W32" i="1"/>
  <c r="F31" i="2"/>
  <c r="AZ95" i="1" s="1"/>
  <c r="AZ94" i="1" s="1"/>
  <c r="AV94" i="1" s="1"/>
  <c r="AK29" i="1" s="1"/>
  <c r="J31" i="2"/>
  <c r="AV95" i="1" s="1"/>
  <c r="AT95" i="1" s="1"/>
  <c r="BK116" i="2" l="1"/>
  <c r="J116" i="2"/>
  <c r="J94" i="2"/>
  <c r="AT94" i="1"/>
  <c r="W29" i="1"/>
  <c r="J28" i="2" l="1"/>
  <c r="AG95" i="1"/>
  <c r="AG94" i="1" s="1"/>
  <c r="AN94" i="1" s="1"/>
  <c r="J37" i="2" l="1"/>
  <c r="AN95" i="1"/>
  <c r="AK26" i="1"/>
  <c r="AK35" i="1"/>
</calcChain>
</file>

<file path=xl/sharedStrings.xml><?xml version="1.0" encoding="utf-8"?>
<sst xmlns="http://schemas.openxmlformats.org/spreadsheetml/2006/main" count="2002" uniqueCount="529">
  <si>
    <t>Export Komplet</t>
  </si>
  <si>
    <t/>
  </si>
  <si>
    <t>2.0</t>
  </si>
  <si>
    <t>ZAMOK</t>
  </si>
  <si>
    <t>False</t>
  </si>
  <si>
    <t>{02efe041-20ed-4d61-a28c-0375f7422e64}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</si>
  <si>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</si>
  <si>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</si>
  <si>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</si>
  <si>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</si>
  <si>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</si>
  <si>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</si>
  <si>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</si>
  <si>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</si>
  <si>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</si>
  <si>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</si>
  <si>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</si>
  <si>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P3625 v km 101,389 v úseku Znojmo - Olbramkostel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</si>
  <si>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</si>
  <si>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</si>
  <si>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</si>
  <si>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</si>
  <si>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</si>
  <si>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</si>
  <si>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</si>
  <si>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</si>
  <si>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</si>
  <si>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</si>
  <si>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</si>
  <si>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</si>
  <si>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</si>
  <si>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</si>
  <si>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</si>
  <si>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</si>
  <si>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</si>
  <si>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</si>
  <si>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</si>
  <si>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</si>
  <si>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</si>
  <si>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</si>
  <si>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</si>
  <si>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</si>
  <si>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</si>
  <si>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</si>
  <si>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</si>
  <si>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</si>
  <si>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</si>
  <si>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</si>
  <si>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</si>
  <si>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</si>
  <si>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</si>
  <si>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</si>
  <si>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</si>
  <si>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</si>
  <si>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</si>
  <si>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</si>
  <si>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</si>
  <si>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</si>
  <si>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</si>
  <si>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</si>
  <si>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</si>
  <si>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</si>
  <si>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</si>
  <si>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</si>
  <si>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</si>
  <si>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</si>
  <si>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</si>
  <si>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</si>
  <si>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</si>
  <si>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</si>
  <si>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</si>
  <si>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</si>
  <si>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</si>
  <si>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</si>
  <si>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</si>
  <si>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</si>
  <si>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</si>
  <si>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</si>
  <si>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</si>
  <si>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</si>
  <si>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</si>
  <si>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</si>
  <si>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</si>
  <si>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</si>
  <si>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</si>
  <si>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</si>
  <si>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</si>
  <si>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</si>
  <si>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</si>
  <si>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</si>
  <si>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</si>
  <si>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</si>
  <si>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</si>
  <si>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</si>
  <si>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</si>
  <si>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</si>
  <si>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</si>
  <si>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</si>
  <si>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</si>
  <si>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</si>
  <si>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</si>
  <si>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</si>
  <si>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</si>
  <si>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</si>
  <si>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</si>
  <si>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</si>
  <si>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</si>
  <si>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</si>
  <si>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</si>
  <si>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5904030010</t>
  </si>
  <si>
    <t>Likvidace porostu odhrnutí včetně kořenů</t>
  </si>
  <si>
    <t>m2</t>
  </si>
  <si>
    <t>4</t>
  </si>
  <si>
    <t>1589545677</t>
  </si>
  <si>
    <t>PP</t>
  </si>
  <si>
    <t>Likvidace porostu odhrnutí včetně kořenů. Poznámka: 1. V cenách jsou započteny náklady na naložení na dopravní prostředek a uložení na skládku. 2. V cenách nejsou obsaženy náklady na dopravu a skládkovné.</t>
  </si>
  <si>
    <t>5905055010</t>
  </si>
  <si>
    <t>Odstranění stávajícího kolejového lože odtěžením v koleji</t>
  </si>
  <si>
    <t>m3</t>
  </si>
  <si>
    <t>-1042131357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</si>
  <si>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</si>
  <si>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3</t>
  </si>
  <si>
    <t>5905060010</t>
  </si>
  <si>
    <t>Zřízení nového kolejového lože v koleji</t>
  </si>
  <si>
    <t>1057339215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</si>
  <si>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</si>
  <si>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VV</t>
  </si>
  <si>
    <t>0,3*4,5*30</t>
  </si>
  <si>
    <t>M</t>
  </si>
  <si>
    <t>5964133005</t>
  </si>
  <si>
    <t>Geotextilie separační</t>
  </si>
  <si>
    <t>8</t>
  </si>
  <si>
    <t>-2090552105</t>
  </si>
  <si>
    <t>5905105030</t>
  </si>
  <si>
    <t>Doplnění KL kamenivem souvisle strojně v koleji</t>
  </si>
  <si>
    <t>1728822205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</si>
  <si>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</si>
  <si>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(0,25*1000*0,2)+139</t>
  </si>
  <si>
    <t>6</t>
  </si>
  <si>
    <t>5955101000</t>
  </si>
  <si>
    <t>Kamenivo drcené štěrk frakce 31,5/63 třídy BI</t>
  </si>
  <si>
    <t>t</t>
  </si>
  <si>
    <t>-1293727352</t>
  </si>
  <si>
    <t>72,9+(50*1,8)+250</t>
  </si>
  <si>
    <t>7</t>
  </si>
  <si>
    <t>5905110010</t>
  </si>
  <si>
    <t>Snížení KL pod patou kolejnice v koleji</t>
  </si>
  <si>
    <t>km</t>
  </si>
  <si>
    <t>-1027030174</t>
  </si>
  <si>
    <t>Snížení KL pod patou kolejnice v koleji. Poznámka: 1. V cenách jsou započteny náklady na snížení KL pod patou kolejnice ručně vidlemi. 2. V cenách nejsou obsaženy náklady na doplnění a dodávku kameniva.</t>
  </si>
  <si>
    <t>5906105010</t>
  </si>
  <si>
    <t>Demontáž pražce dřevěný</t>
  </si>
  <si>
    <t>kus</t>
  </si>
  <si>
    <t>614281269</t>
  </si>
  <si>
    <t>Demontáž pražce dřevěný. Poznámka: 1. V cenách jsou započteny náklady na manipulaci, demontáž, odstrojení do součástí a uložení pražců.</t>
  </si>
  <si>
    <t>9</t>
  </si>
  <si>
    <t>5906130380</t>
  </si>
  <si>
    <t>Montáž kolejového roštu v ose koleje pražce betonové vystrojené tv. S49 rozdělení "c"</t>
  </si>
  <si>
    <t>-1053334263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</si>
  <si>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</si>
  <si>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10</t>
  </si>
  <si>
    <t>5906130400</t>
  </si>
  <si>
    <t>Montáž kolejového roštu v ose koleje pražce betonové vystrojené tv. S49 rozdělení "u"</t>
  </si>
  <si>
    <t>-1892545874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</si>
  <si>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</si>
  <si>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11</t>
  </si>
  <si>
    <t>5906140070</t>
  </si>
  <si>
    <t>Demontáž kolejového roštu koleje v ose koleje pražce dřevěné tv. S49 rozdělení "c"</t>
  </si>
  <si>
    <t>-1138384311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</si>
  <si>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</si>
  <si>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</t>
  </si>
  <si>
    <t>5906140090</t>
  </si>
  <si>
    <t>Demontáž kolejového roštu koleje v ose koleje pražce dřevěné tv. S49 rozdělení "u"</t>
  </si>
  <si>
    <t>-580895281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</si>
  <si>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</si>
  <si>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13</t>
  </si>
  <si>
    <t>5907015035</t>
  </si>
  <si>
    <t>Ojedinělá výměna kolejnic stávající upevnění tv. S49 rozdělení "c"</t>
  </si>
  <si>
    <t>m</t>
  </si>
  <si>
    <t>1373734011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</si>
  <si>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</si>
  <si>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14</t>
  </si>
  <si>
    <t>5957110030</t>
  </si>
  <si>
    <t>Kolejnice tv. 49 E 1, třídy R260</t>
  </si>
  <si>
    <t>-485262399</t>
  </si>
  <si>
    <t>5956140030</t>
  </si>
  <si>
    <t>Pražec betonový příčný vystrojený včetně kompletů tv. B 91S/2 (S)</t>
  </si>
  <si>
    <t>-1316482659</t>
  </si>
  <si>
    <t>16</t>
  </si>
  <si>
    <t>5956140005</t>
  </si>
  <si>
    <t>Pražec betonový příčný nevystrojený tv. B 91S/2 (S)</t>
  </si>
  <si>
    <t>-338661086</t>
  </si>
  <si>
    <t>17</t>
  </si>
  <si>
    <t>5958125000</t>
  </si>
  <si>
    <t>Komplety s antikorozní úpravou Skl 14 (svěrka Skl14, vrtule R1, podložka Uls7)</t>
  </si>
  <si>
    <t>-1865569394</t>
  </si>
  <si>
    <t>18</t>
  </si>
  <si>
    <t>5958155000</t>
  </si>
  <si>
    <t>Úhlové vodicí vložky Wfp 14K 600 základní 12</t>
  </si>
  <si>
    <t>-892422085</t>
  </si>
  <si>
    <t>19</t>
  </si>
  <si>
    <t>5958158025</t>
  </si>
  <si>
    <t>Podložka pryžová pod patu kolejnice WS7 149x152x7 (Vossloh)</t>
  </si>
  <si>
    <t>-357688022</t>
  </si>
  <si>
    <t>20</t>
  </si>
  <si>
    <t>5907050120</t>
  </si>
  <si>
    <t>Dělení kolejnic kyslíkem tv. S49</t>
  </si>
  <si>
    <t>-1419110473</t>
  </si>
  <si>
    <t>Dělení kolejnic kyslíkem tv. S49. Poznámka: 1. V cenách jsou započteny náklady na manipulaci, podložení, označení a provedení řezu kolejnice.</t>
  </si>
  <si>
    <t>5908050010</t>
  </si>
  <si>
    <t>Výměna upevnění podkladnicového komplety a pryžová podložka</t>
  </si>
  <si>
    <t>úl.pl.</t>
  </si>
  <si>
    <t>1978838873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</si>
  <si>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</si>
  <si>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22</t>
  </si>
  <si>
    <t>5958128010</t>
  </si>
  <si>
    <t>Komplety ŽS 4 (šroub RS 1, matice M 24, podložka Fe6, svěrka ŽS4)</t>
  </si>
  <si>
    <t>-605717559</t>
  </si>
  <si>
    <t>23</t>
  </si>
  <si>
    <t>5958158005</t>
  </si>
  <si>
    <t>Podložka pryžová pod patu kolejnice S49  183/126/6</t>
  </si>
  <si>
    <t>-824168536</t>
  </si>
  <si>
    <t>24</t>
  </si>
  <si>
    <t>5909031020</t>
  </si>
  <si>
    <t>Úprava GPK koleje směrové a výškové uspořádání pražce betonové</t>
  </si>
  <si>
    <t>894931734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</si>
  <si>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</si>
  <si>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25</t>
  </si>
  <si>
    <t>5909032020</t>
  </si>
  <si>
    <t>Přesná úprava GPK koleje směrové a výškové uspořádání pražce betonové</t>
  </si>
  <si>
    <t>983330627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</si>
  <si>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</si>
  <si>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</t>
  </si>
  <si>
    <t>5910020130</t>
  </si>
  <si>
    <t>Svařování kolejnic termitem plný předehřev standardní spára svar jednotlivý tv. S49</t>
  </si>
  <si>
    <t>svar</t>
  </si>
  <si>
    <t>1369650135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</si>
  <si>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</si>
  <si>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</si>
  <si>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5913025030</t>
  </si>
  <si>
    <t>Demontáž dílů přejezdu celopryžového v koleji náběhový klín</t>
  </si>
  <si>
    <t>1795683920</t>
  </si>
  <si>
    <t>Demontáž dílů přejezdu celopryžového v koleji náběhový klín. Poznámka: 1. V cenách jsou započteny náklady na demontáž a naložení dílů na dopravní prostředek.</t>
  </si>
  <si>
    <t>28</t>
  </si>
  <si>
    <t>5913030030</t>
  </si>
  <si>
    <t>Montáž dílů přejezdu celopryžového v koleji náběhový klín</t>
  </si>
  <si>
    <t>1710431677</t>
  </si>
  <si>
    <t>Montáž dílů přejezdu celopryžového v koleji náběhový klín. Poznámka: 1. V cenách jsou započteny náklady na montáž dílů. 2. V cenách nejsou obsaženy náklady na dodávku materiálu.</t>
  </si>
  <si>
    <t>29</t>
  </si>
  <si>
    <t>5963101055.R</t>
  </si>
  <si>
    <t xml:space="preserve">Přejezd celopryžový Strail náběhový klín </t>
  </si>
  <si>
    <t>1413446050</t>
  </si>
  <si>
    <t>Přejezd celopryžový Strail náběhový klín pero</t>
  </si>
  <si>
    <t>30</t>
  </si>
  <si>
    <t>5913035230</t>
  </si>
  <si>
    <t>Demontáž celopryžové přejezdové konstrukce silně zatížené v koleji část vnější a vnitřní včetně závěrných zídek</t>
  </si>
  <si>
    <t>-1318909593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</si>
  <si>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</si>
  <si>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31</t>
  </si>
  <si>
    <t>5913040230</t>
  </si>
  <si>
    <t>Montáž celopryžové přejezdové konstrukce silně zatížené v koleji část vnější a vnitřní včetně závěrných zídek</t>
  </si>
  <si>
    <t>259465257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</si>
  <si>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</si>
  <si>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32</t>
  </si>
  <si>
    <t>5963101003</t>
  </si>
  <si>
    <t>Přejezd celopryžový pro zatížené komunikace se závěrnou zídkou tv. T</t>
  </si>
  <si>
    <t>746745697</t>
  </si>
  <si>
    <t>10,8</t>
  </si>
  <si>
    <t>33</t>
  </si>
  <si>
    <t>5963101135</t>
  </si>
  <si>
    <t>Přejezd celopryžový Strail pojistka proti posuvu</t>
  </si>
  <si>
    <t>-1808191548</t>
  </si>
  <si>
    <t>34</t>
  </si>
  <si>
    <t>5963101120</t>
  </si>
  <si>
    <t>Přejezd celopryžový Strail betonový základ délky 1500 mm</t>
  </si>
  <si>
    <t>-466431081</t>
  </si>
  <si>
    <t>35</t>
  </si>
  <si>
    <t>5964161035</t>
  </si>
  <si>
    <t>Beton lehce zhutnitelný C 30/37</t>
  </si>
  <si>
    <t>584219472</t>
  </si>
  <si>
    <t>Beton lehce zhutnitelný C 25/30;XA2 vyhovuje i XC4 F5 2 510 3 037</t>
  </si>
  <si>
    <t>(11*0,4*0,15)*2</t>
  </si>
  <si>
    <t>36</t>
  </si>
  <si>
    <t>5913235020</t>
  </si>
  <si>
    <t>Dělení AB komunikace řezáním hloubky do 20 cm</t>
  </si>
  <si>
    <t>-589177786</t>
  </si>
  <si>
    <t>Dělení AB komunikace řezáním hloubky do 20 cm. Poznámka: 1. V cenách jsou započteny náklady na provedení úkolu.</t>
  </si>
  <si>
    <t>37</t>
  </si>
  <si>
    <t>5913240020</t>
  </si>
  <si>
    <t>Odstranění AB komunikace odtěžením nebo frézováním hloubky do 20 cm</t>
  </si>
  <si>
    <t>1688372415</t>
  </si>
  <si>
    <t>Odstranění AB komunikace odtěžením nebo frézováním hloubky do 20 cm. Poznámka: 1. V cenách jsou započteny náklady na odtěžení nebo frézování a naložení výzisku na dopravní prostředek.</t>
  </si>
  <si>
    <t>38</t>
  </si>
  <si>
    <t>5913245010</t>
  </si>
  <si>
    <t>Oprava komunikace vyplněním trhlin zálivkovou hmotou</t>
  </si>
  <si>
    <t>1532722827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</si>
  <si>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</si>
  <si>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39</t>
  </si>
  <si>
    <t>5913280035</t>
  </si>
  <si>
    <t>Demontáž dílů komunikace ze zámkové dlažby uložení v podsypu</t>
  </si>
  <si>
    <t>2014262949</t>
  </si>
  <si>
    <t>Demontáž dílů komunikace ze zámkové dlažby uložení v podsypu. Poznámka: 1. V cenách jsou započteny náklady na odstranění dlažby nebo obrubníku a naložení na dopravní prostředek.</t>
  </si>
  <si>
    <t>2*1,5</t>
  </si>
  <si>
    <t>40</t>
  </si>
  <si>
    <t>5913280215</t>
  </si>
  <si>
    <t>Demontáž dílů komunikace obrubníku uložení v podsypu</t>
  </si>
  <si>
    <t>-901543354</t>
  </si>
  <si>
    <t>Demontáž dílů komunikace obrubníku uložení v podsypu. Poznámka: 1. V cenách jsou započteny náklady na odstranění dlažby nebo obrubníku a naložení na dopravní prostředek.</t>
  </si>
  <si>
    <t>41</t>
  </si>
  <si>
    <t>113107121.R</t>
  </si>
  <si>
    <t>Odstranění podkladu z kameniva drceného tl 100 mm ručně</t>
  </si>
  <si>
    <t>704591411</t>
  </si>
  <si>
    <t>Odstranění podkladů nebo krytů ručně s přemístěním hmot na skládku na vzdálenost do 3 m nebo s naložením na dopravní prostředek z kameniva hrubého drceného, o tl. vrstvy do 100 mm</t>
  </si>
  <si>
    <t>42</t>
  </si>
  <si>
    <t>5913285035</t>
  </si>
  <si>
    <t>Montáž dílů komunikace ze zámkové dlažby uložení v podsypu</t>
  </si>
  <si>
    <t>-406459581</t>
  </si>
  <si>
    <t>Montáž dílů komunikace ze zámkové dlažby uložení v podsypu. Poznámka: 1. V cenách jsou započteny náklady na osazení dlažby nebo obrubníku. 2. V cenách nejsou obsaženy náklady na dodávku materiálu.</t>
  </si>
  <si>
    <t>43</t>
  </si>
  <si>
    <t>5913285215</t>
  </si>
  <si>
    <t>Montáž dílů komunikace obrubníku uložení v podsypu</t>
  </si>
  <si>
    <t>349054793</t>
  </si>
  <si>
    <t>Montáž dílů komunikace obrubníku uložení v podsypu. Poznámka: 1. V cenách jsou započteny náklady na osazení dlažby nebo obrubníku. 2. V cenách nejsou obsaženy náklady na dodávku materiálu.</t>
  </si>
  <si>
    <t>44</t>
  </si>
  <si>
    <t>564231111</t>
  </si>
  <si>
    <t>Podklad nebo podsyp ze štěrkopísku ŠP tl 100 mm</t>
  </si>
  <si>
    <t>-1707942615</t>
  </si>
  <si>
    <t>Podklad nebo podsyp ze štěrkopísku ŠP  s rozprostřením, vlhčením a zhutněním, po zhutnění tl. 100 mm</t>
  </si>
  <si>
    <t>45</t>
  </si>
  <si>
    <t>5915010010</t>
  </si>
  <si>
    <t>Těžení zeminy nebo horniny železničního spodku I. třídy</t>
  </si>
  <si>
    <t>255593901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</si>
  <si>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</si>
  <si>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26*0,2</t>
  </si>
  <si>
    <t>46</t>
  </si>
  <si>
    <t>564861111.R</t>
  </si>
  <si>
    <t>Podklad ze štěrkodrtě ŠD tl 200 mm</t>
  </si>
  <si>
    <t>1869444668</t>
  </si>
  <si>
    <t>Podklad ze štěrkodrti ŠD  s rozprostřením a zhutněním, po zhutnění tl. 200 mm</t>
  </si>
  <si>
    <t>47</t>
  </si>
  <si>
    <t>5913255030</t>
  </si>
  <si>
    <t>Zřízení konstrukce vozovky asfaltobetonové s podkladní, ložní a obrusnou vrstvou tloušťky do 15 cm</t>
  </si>
  <si>
    <t>-282998560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</si>
  <si>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</si>
  <si>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48</t>
  </si>
  <si>
    <t>5963146000</t>
  </si>
  <si>
    <t>Asfaltový beton ACO 11S 50/70 střednězrnný-obrusná vrstva</t>
  </si>
  <si>
    <t>1801533769</t>
  </si>
  <si>
    <t>((14+12)*0,04)*2,4</t>
  </si>
  <si>
    <t>49</t>
  </si>
  <si>
    <t>5963146015</t>
  </si>
  <si>
    <t>Asfaltový beton ACL 22S 50/70 velmi hrubozrnný-ložní vrstva</t>
  </si>
  <si>
    <t>-867831459</t>
  </si>
  <si>
    <t>((14+12)*0,06)*2,4</t>
  </si>
  <si>
    <t>50</t>
  </si>
  <si>
    <t>5963146020</t>
  </si>
  <si>
    <t>Asfaltový beton ACP 16S 50/70 středněznný-podkladní vrstva</t>
  </si>
  <si>
    <t>-1878959801</t>
  </si>
  <si>
    <t>((14,12)*0,05)*2,4</t>
  </si>
  <si>
    <t>51</t>
  </si>
  <si>
    <t>5914055010</t>
  </si>
  <si>
    <t>Zřízení krytých odvodňovacích zařízení potrubí trativodu</t>
  </si>
  <si>
    <t>2062869569</t>
  </si>
  <si>
    <t>Zřízení krytých odvodňovacích zařízení potrubí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</si>
  <si>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52</t>
  </si>
  <si>
    <t>5914055020</t>
  </si>
  <si>
    <t>Zřízení krytých odvodňovacích zařízení šachty trativodu</t>
  </si>
  <si>
    <t>-155923543</t>
  </si>
  <si>
    <t>Zřízení krytých odvodňovacích zařízení šachty trativodu.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</si>
  <si>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53</t>
  </si>
  <si>
    <t>5964103120</t>
  </si>
  <si>
    <t>Drenážní plastové díly šachta průchozí DN 400/250  1 vtok/1 odtok DN 250 mm</t>
  </si>
  <si>
    <t>701775038</t>
  </si>
  <si>
    <t>54</t>
  </si>
  <si>
    <t>5964103135</t>
  </si>
  <si>
    <t>Drenážní plastové díly krytka šachty plastová D 400</t>
  </si>
  <si>
    <t>-1823862804</t>
  </si>
  <si>
    <t>55</t>
  </si>
  <si>
    <t>5964161010</t>
  </si>
  <si>
    <t>Beton lehce zhutnitelný C 20/25;X0 F5 2 285 2 765</t>
  </si>
  <si>
    <t>-342550827</t>
  </si>
  <si>
    <t>(0,5*0,5*0,15)*2</t>
  </si>
  <si>
    <t>56</t>
  </si>
  <si>
    <t>5914100040</t>
  </si>
  <si>
    <t>Oprava ochranné konstrukce a zpevnění svahů ve styku s vodními toky a díly dlažbou</t>
  </si>
  <si>
    <t>-1063099929</t>
  </si>
  <si>
    <t>Oprava ochranné konstrukce a zpevnění svahů ve styku s vodními toky a díly dlažbou. Poznámka: 1. V cenách jsou započteny náklady na opravu podle vzorových listů a naložení výzisku na dopravní prostředek. 2. V cenách nejsou obsaženy náklady na dodávku materiálu.</t>
  </si>
  <si>
    <t>57</t>
  </si>
  <si>
    <t>5915005020</t>
  </si>
  <si>
    <t>Hloubení rýh nebo jam na železničním spodku II. třídy</t>
  </si>
  <si>
    <t>1859246720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</si>
  <si>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</si>
  <si>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19*0,5*1,2</t>
  </si>
  <si>
    <t>58</t>
  </si>
  <si>
    <t>5964103005</t>
  </si>
  <si>
    <t>Drenážní plastové díly trubka celoperforovaná DN 150 mm</t>
  </si>
  <si>
    <t>-413390931</t>
  </si>
  <si>
    <t>59</t>
  </si>
  <si>
    <t>5955101013</t>
  </si>
  <si>
    <t>Kamenivo drcené štěrkodrť frakce 0/4</t>
  </si>
  <si>
    <t>1226282348</t>
  </si>
  <si>
    <t>(19*0,5*0,05)</t>
  </si>
  <si>
    <t>60</t>
  </si>
  <si>
    <t>5955101012</t>
  </si>
  <si>
    <t>Kamenivo drcené štěrk frakce 16/32</t>
  </si>
  <si>
    <t>2021459609</t>
  </si>
  <si>
    <t>(19*0,5*1,2)-(10,8*0,5*0,5)</t>
  </si>
  <si>
    <t>61</t>
  </si>
  <si>
    <t>5964161000</t>
  </si>
  <si>
    <t>Beton lehce zhutnitelný C 12/15;X0 F5 2 080 2 517</t>
  </si>
  <si>
    <t>-954806917</t>
  </si>
  <si>
    <t>10,8*0,5*0,5</t>
  </si>
  <si>
    <t>62</t>
  </si>
  <si>
    <t>-599861854</t>
  </si>
  <si>
    <t>19*(1,2+0,5)</t>
  </si>
  <si>
    <t>63</t>
  </si>
  <si>
    <t>5915020010.2</t>
  </si>
  <si>
    <t>Povrchová úprava plochy železničního spodku</t>
  </si>
  <si>
    <t>1384516790</t>
  </si>
  <si>
    <t>Povrchová úprava plochy železničního spodku. Poznámka: 1. V cenách jsou započteny náklady na urovnání a úpravu ploch nebo skládek výzisku kameniva a zeminy s jejich případnou rekultivací.</t>
  </si>
  <si>
    <t>"okolní úprava+zahrada"2400</t>
  </si>
  <si>
    <t>64</t>
  </si>
  <si>
    <t>5915020010</t>
  </si>
  <si>
    <t>2057361485</t>
  </si>
  <si>
    <t>"úprava povrchu po odstranění KL"135</t>
  </si>
  <si>
    <t>65</t>
  </si>
  <si>
    <t>5915020010.1</t>
  </si>
  <si>
    <t>-1509390106</t>
  </si>
  <si>
    <t>"silnční komunikace"26</t>
  </si>
  <si>
    <t>66</t>
  </si>
  <si>
    <t>5999005010</t>
  </si>
  <si>
    <t>Třídění spojovacích a upevňovacích součástí</t>
  </si>
  <si>
    <t>329685098</t>
  </si>
  <si>
    <t>Třídění spojovacích a upevňovacích součástí. Poznámka: 1. V cenách jsou započteny náklady na manipulaci, vytřídění a uložení materiálu na úložiště nebo do skladu.</t>
  </si>
  <si>
    <t>0,88+19,705</t>
  </si>
  <si>
    <t>67</t>
  </si>
  <si>
    <t>5999005020</t>
  </si>
  <si>
    <t>Třídění pražců a kolejnicových podpor</t>
  </si>
  <si>
    <t>-2100202177</t>
  </si>
  <si>
    <t>Třídění pražců a kolejnicových podpor. Poznámka: 1. V cenách jsou započteny náklady na manipulaci, vytřídění a uložení materiálu na úložiště nebo do skladu.</t>
  </si>
  <si>
    <t>68</t>
  </si>
  <si>
    <t>5999005030</t>
  </si>
  <si>
    <t>Třídění kolejnic</t>
  </si>
  <si>
    <t>-384857236</t>
  </si>
  <si>
    <t>Třídění kolejnic. Poznámka: 1. V cenách jsou započteny náklady na manipulaci, vytřídění a uložení materiálu na úložiště nebo do skladu.</t>
  </si>
  <si>
    <t>OST</t>
  </si>
  <si>
    <t>Ostatní</t>
  </si>
  <si>
    <t>69</t>
  </si>
  <si>
    <t>9902300700</t>
  </si>
  <si>
    <t>Doprava jednosměrná (např. nakupovaného materiálu) mechanizací o nosnosti přes 3,5 t sypanin (kameniva, písku, suti, dlažebních kostek, atd.) do 100 km</t>
  </si>
  <si>
    <t>512</t>
  </si>
  <si>
    <t>169856820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</si>
  <si>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</si>
  <si>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"komplety dovoz"19,781+"podložky dovoz"1,447</t>
  </si>
  <si>
    <t>"asfalt odvoz" 7,934+"kamenivo dovoz"412,9+"asfalt dovoz"7,934+"kamenivo odvoz"72,9+"šterkodrť komunikace dovoz"11,96+"šterkodrť odvoz komunikace"11</t>
  </si>
  <si>
    <t>Součet</t>
  </si>
  <si>
    <t>70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</si>
  <si>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</si>
  <si>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</si>
  <si>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-106553794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</si>
  <si>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</si>
  <si>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"odvoz kolejnic"3,556+"odvoz komplety"19,705</t>
  </si>
  <si>
    <t>71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</si>
  <si>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</si>
  <si>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</si>
  <si>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720097661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</si>
  <si>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</si>
  <si>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"odvoz pražců" 3,36+"dovoz pražců"13,319+"doprava kolejnic"3,566+"doprava přejezdu" 3,240+"odvoz přejezdu"2,16</t>
  </si>
  <si>
    <t>72</t>
  </si>
  <si>
    <t>9902900200</t>
  </si>
  <si>
    <t>Naložení objemnějšího kusového materiálu, vybouraných hmot</t>
  </si>
  <si>
    <t>-1865119254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</si>
  <si>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</si>
  <si>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3,556"naložení kolejnic"</t>
  </si>
  <si>
    <t>73</t>
  </si>
  <si>
    <t>9903200100</t>
  </si>
  <si>
    <t>Přeprava mechanizace na místo prováděných prací o hmotnosti přes 12 t přes 50 do 100 km</t>
  </si>
  <si>
    <t>1826711055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</si>
  <si>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</si>
  <si>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"ASP,Pusl,MHS,MUV"4</t>
  </si>
  <si>
    <t>74</t>
  </si>
  <si>
    <t>9909000100</t>
  </si>
  <si>
    <t>Poplatek za uložení suti nebo hmot na oficiální skládku</t>
  </si>
  <si>
    <t>1061083311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</si>
  <si>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</si>
  <si>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72,9</t>
  </si>
  <si>
    <t>75</t>
  </si>
  <si>
    <t>9909000300</t>
  </si>
  <si>
    <t>Poplatek za likvidaci dřevěných kolejnicových podpor</t>
  </si>
  <si>
    <t>-453886090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</si>
  <si>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</si>
  <si>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76</t>
  </si>
  <si>
    <t>9909000400</t>
  </si>
  <si>
    <t>Poplatek za likvidaci plastových součástí</t>
  </si>
  <si>
    <t>-81571144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</si>
  <si>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</si>
  <si>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1,442+0,015</t>
  </si>
  <si>
    <t>VRN</t>
  </si>
  <si>
    <t>Vedlejší rozpočtové náklady</t>
  </si>
  <si>
    <t>77</t>
  </si>
  <si>
    <t>021101021</t>
  </si>
  <si>
    <t>Průzkumné práce pro opravy Geotechnický průzkum doplňující-vytýčení sítí</t>
  </si>
  <si>
    <t>kpl</t>
  </si>
  <si>
    <t>-338607697</t>
  </si>
  <si>
    <t>Průzkumné práce pro opravy Geotechnický průzkum doplňující</t>
  </si>
  <si>
    <t>78</t>
  </si>
  <si>
    <t>022101011</t>
  </si>
  <si>
    <t>Geodetické práce Geodetické práce v průběhu opravy</t>
  </si>
  <si>
    <t>-2097760267</t>
  </si>
  <si>
    <t>79</t>
  </si>
  <si>
    <t>022111001</t>
  </si>
  <si>
    <t>Geodetické práce Kontrola PPK při směrové a výškové úpravě koleje zaměřením APK trať jednokolejná</t>
  </si>
  <si>
    <t>-1837411313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</si>
  <si>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</si>
  <si>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80</t>
  </si>
  <si>
    <t>023131001</t>
  </si>
  <si>
    <t>Projektové práce Dokumentace skutečného provedení železničního svršku a spodku</t>
  </si>
  <si>
    <t>-1985064044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</si>
  <si>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</si>
  <si>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81</t>
  </si>
  <si>
    <t>033111001</t>
  </si>
  <si>
    <t xml:space="preserve">Provozní vlivy Výluka silničního provozu </t>
  </si>
  <si>
    <t>-1259904979</t>
  </si>
  <si>
    <t>Provozní vlivy Výluka silničního provozu se zajištěním objížďky</t>
  </si>
  <si>
    <t>82</t>
  </si>
  <si>
    <t>R1</t>
  </si>
  <si>
    <t>Práce SSZT-počítače náprav</t>
  </si>
  <si>
    <t>-1557717378</t>
  </si>
  <si>
    <t>Práce SSZT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</si>
</sst>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P5" s="21"/>
      <c r="AQ5" s="21"/>
      <c r="AR5" s="19"/>
      <c r="BE5" s="253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1"/>
      <c r="AQ6" s="21"/>
      <c r="AR6" s="19"/>
      <c r="BE6" s="254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4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27</v>
      </c>
      <c r="AO8" s="21"/>
      <c r="AP8" s="21"/>
      <c r="AQ8" s="21"/>
      <c r="AR8" s="19"/>
      <c r="BE8" s="254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4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54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54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4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54"/>
      <c r="BS13" s="16" t="s">
        <v>6</v>
      </c>
    </row>
    <row r="14" spans="1:74" ht="12.75">
      <c r="B14" s="20"/>
      <c r="C14" s="21"/>
      <c r="D14" s="21"/>
      <c r="E14" s="259" t="s">
        <v>27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54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4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54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54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4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54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54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4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4"/>
    </row>
    <row r="23" spans="1:71" s="1" customFormat="1" ht="16.5" customHeight="1">
      <c r="B23" s="20"/>
      <c r="C23" s="21"/>
      <c r="D23" s="21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1"/>
      <c r="AP23" s="21"/>
      <c r="AQ23" s="21"/>
      <c r="AR23" s="19"/>
      <c r="BE23" s="254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4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4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54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4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33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34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35</v>
      </c>
      <c r="AL28" s="264"/>
      <c r="AM28" s="264"/>
      <c r="AN28" s="264"/>
      <c r="AO28" s="264"/>
      <c r="AP28" s="35"/>
      <c r="AQ28" s="35"/>
      <c r="AR28" s="38"/>
      <c r="BE28" s="254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67">
        <v>0.21</v>
      </c>
      <c r="M29" s="266"/>
      <c r="N29" s="266"/>
      <c r="O29" s="266"/>
      <c r="P29" s="266"/>
      <c r="Q29" s="40"/>
      <c r="R29" s="40"/>
      <c r="S29" s="40"/>
      <c r="T29" s="40"/>
      <c r="U29" s="40"/>
      <c r="V29" s="40"/>
      <c r="W29" s="265">
        <f>ROUND(AZ94, 2)</f>
        <v>0</v>
      </c>
      <c r="X29" s="266"/>
      <c r="Y29" s="266"/>
      <c r="Z29" s="266"/>
      <c r="AA29" s="266"/>
      <c r="AB29" s="266"/>
      <c r="AC29" s="266"/>
      <c r="AD29" s="266"/>
      <c r="AE29" s="266"/>
      <c r="AF29" s="40"/>
      <c r="AG29" s="40"/>
      <c r="AH29" s="40"/>
      <c r="AI29" s="40"/>
      <c r="AJ29" s="40"/>
      <c r="AK29" s="265">
        <f>ROUND(AV94, 2)</f>
        <v>0</v>
      </c>
      <c r="AL29" s="266"/>
      <c r="AM29" s="266"/>
      <c r="AN29" s="266"/>
      <c r="AO29" s="266"/>
      <c r="AP29" s="40"/>
      <c r="AQ29" s="40"/>
      <c r="AR29" s="41"/>
      <c r="BE29" s="255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67">
        <v>0.15</v>
      </c>
      <c r="M30" s="266"/>
      <c r="N30" s="266"/>
      <c r="O30" s="266"/>
      <c r="P30" s="266"/>
      <c r="Q30" s="40"/>
      <c r="R30" s="40"/>
      <c r="S30" s="40"/>
      <c r="T30" s="40"/>
      <c r="U30" s="40"/>
      <c r="V30" s="40"/>
      <c r="W30" s="265">
        <f>ROUND(BA94, 2)</f>
        <v>0</v>
      </c>
      <c r="X30" s="266"/>
      <c r="Y30" s="266"/>
      <c r="Z30" s="266"/>
      <c r="AA30" s="266"/>
      <c r="AB30" s="266"/>
      <c r="AC30" s="266"/>
      <c r="AD30" s="266"/>
      <c r="AE30" s="266"/>
      <c r="AF30" s="40"/>
      <c r="AG30" s="40"/>
      <c r="AH30" s="40"/>
      <c r="AI30" s="40"/>
      <c r="AJ30" s="40"/>
      <c r="AK30" s="265">
        <f>ROUND(AW94, 2)</f>
        <v>0</v>
      </c>
      <c r="AL30" s="266"/>
      <c r="AM30" s="266"/>
      <c r="AN30" s="266"/>
      <c r="AO30" s="266"/>
      <c r="AP30" s="40"/>
      <c r="AQ30" s="40"/>
      <c r="AR30" s="41"/>
      <c r="BE30" s="255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67">
        <v>0.21</v>
      </c>
      <c r="M31" s="266"/>
      <c r="N31" s="266"/>
      <c r="O31" s="266"/>
      <c r="P31" s="266"/>
      <c r="Q31" s="40"/>
      <c r="R31" s="40"/>
      <c r="S31" s="40"/>
      <c r="T31" s="40"/>
      <c r="U31" s="40"/>
      <c r="V31" s="40"/>
      <c r="W31" s="265">
        <f>ROUND(BB94, 2)</f>
        <v>0</v>
      </c>
      <c r="X31" s="266"/>
      <c r="Y31" s="266"/>
      <c r="Z31" s="266"/>
      <c r="AA31" s="266"/>
      <c r="AB31" s="266"/>
      <c r="AC31" s="266"/>
      <c r="AD31" s="266"/>
      <c r="AE31" s="266"/>
      <c r="AF31" s="40"/>
      <c r="AG31" s="40"/>
      <c r="AH31" s="40"/>
      <c r="AI31" s="40"/>
      <c r="AJ31" s="40"/>
      <c r="AK31" s="265">
        <v>0</v>
      </c>
      <c r="AL31" s="266"/>
      <c r="AM31" s="266"/>
      <c r="AN31" s="266"/>
      <c r="AO31" s="266"/>
      <c r="AP31" s="40"/>
      <c r="AQ31" s="40"/>
      <c r="AR31" s="41"/>
      <c r="BE31" s="255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67">
        <v>0.15</v>
      </c>
      <c r="M32" s="266"/>
      <c r="N32" s="266"/>
      <c r="O32" s="266"/>
      <c r="P32" s="266"/>
      <c r="Q32" s="40"/>
      <c r="R32" s="40"/>
      <c r="S32" s="40"/>
      <c r="T32" s="40"/>
      <c r="U32" s="40"/>
      <c r="V32" s="40"/>
      <c r="W32" s="265">
        <f>ROUND(BC94, 2)</f>
        <v>0</v>
      </c>
      <c r="X32" s="266"/>
      <c r="Y32" s="266"/>
      <c r="Z32" s="266"/>
      <c r="AA32" s="266"/>
      <c r="AB32" s="266"/>
      <c r="AC32" s="266"/>
      <c r="AD32" s="266"/>
      <c r="AE32" s="266"/>
      <c r="AF32" s="40"/>
      <c r="AG32" s="40"/>
      <c r="AH32" s="40"/>
      <c r="AI32" s="40"/>
      <c r="AJ32" s="40"/>
      <c r="AK32" s="265">
        <v>0</v>
      </c>
      <c r="AL32" s="266"/>
      <c r="AM32" s="266"/>
      <c r="AN32" s="266"/>
      <c r="AO32" s="266"/>
      <c r="AP32" s="40"/>
      <c r="AQ32" s="40"/>
      <c r="AR32" s="41"/>
      <c r="BE32" s="255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67">
        <v>0</v>
      </c>
      <c r="M33" s="266"/>
      <c r="N33" s="266"/>
      <c r="O33" s="266"/>
      <c r="P33" s="266"/>
      <c r="Q33" s="40"/>
      <c r="R33" s="40"/>
      <c r="S33" s="40"/>
      <c r="T33" s="40"/>
      <c r="U33" s="40"/>
      <c r="V33" s="40"/>
      <c r="W33" s="265">
        <f>ROUND(BD94, 2)</f>
        <v>0</v>
      </c>
      <c r="X33" s="266"/>
      <c r="Y33" s="266"/>
      <c r="Z33" s="266"/>
      <c r="AA33" s="266"/>
      <c r="AB33" s="266"/>
      <c r="AC33" s="266"/>
      <c r="AD33" s="266"/>
      <c r="AE33" s="266"/>
      <c r="AF33" s="40"/>
      <c r="AG33" s="40"/>
      <c r="AH33" s="40"/>
      <c r="AI33" s="40"/>
      <c r="AJ33" s="40"/>
      <c r="AK33" s="265">
        <v>0</v>
      </c>
      <c r="AL33" s="266"/>
      <c r="AM33" s="266"/>
      <c r="AN33" s="266"/>
      <c r="AO33" s="266"/>
      <c r="AP33" s="40"/>
      <c r="AQ33" s="40"/>
      <c r="AR33" s="41"/>
      <c r="BE33" s="255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4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68" t="s">
        <v>44</v>
      </c>
      <c r="Y35" s="269"/>
      <c r="Z35" s="269"/>
      <c r="AA35" s="269"/>
      <c r="AB35" s="269"/>
      <c r="AC35" s="44"/>
      <c r="AD35" s="44"/>
      <c r="AE35" s="44"/>
      <c r="AF35" s="44"/>
      <c r="AG35" s="44"/>
      <c r="AH35" s="44"/>
      <c r="AI35" s="44"/>
      <c r="AJ35" s="44"/>
      <c r="AK35" s="270">
        <f>SUM(AK26:AK33)</f>
        <v>0</v>
      </c>
      <c r="AL35" s="269"/>
      <c r="AM35" s="269"/>
      <c r="AN35" s="269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2020-13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2" t="str">
        <f>K6</f>
        <v>Oprava přejezdu P3625 v km 101,389 v úseku Znojmo - Olbramkostel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4" t="str">
        <f>IF(AN8= "","",AN8)</f>
        <v>Vyplň údaj</v>
      </c>
      <c r="AN87" s="274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75" t="str">
        <f>IF(E17="","",E17)</f>
        <v xml:space="preserve"> </v>
      </c>
      <c r="AN89" s="276"/>
      <c r="AO89" s="276"/>
      <c r="AP89" s="276"/>
      <c r="AQ89" s="35"/>
      <c r="AR89" s="38"/>
      <c r="AS89" s="277" t="s">
        <v>52</v>
      </c>
      <c r="AT89" s="278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75" t="str">
        <f>IF(E20="","",E20)</f>
        <v xml:space="preserve"> </v>
      </c>
      <c r="AN90" s="276"/>
      <c r="AO90" s="276"/>
      <c r="AP90" s="276"/>
      <c r="AQ90" s="35"/>
      <c r="AR90" s="38"/>
      <c r="AS90" s="279"/>
      <c r="AT90" s="280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1"/>
      <c r="AT91" s="282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83" t="s">
        <v>53</v>
      </c>
      <c r="D92" s="284"/>
      <c r="E92" s="284"/>
      <c r="F92" s="284"/>
      <c r="G92" s="284"/>
      <c r="H92" s="72"/>
      <c r="I92" s="285" t="s">
        <v>54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6" t="s">
        <v>55</v>
      </c>
      <c r="AH92" s="284"/>
      <c r="AI92" s="284"/>
      <c r="AJ92" s="284"/>
      <c r="AK92" s="284"/>
      <c r="AL92" s="284"/>
      <c r="AM92" s="284"/>
      <c r="AN92" s="285" t="s">
        <v>56</v>
      </c>
      <c r="AO92" s="284"/>
      <c r="AP92" s="287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91">
        <f>ROUND(AG95,2)</f>
        <v>0</v>
      </c>
      <c r="AH94" s="291"/>
      <c r="AI94" s="291"/>
      <c r="AJ94" s="291"/>
      <c r="AK94" s="291"/>
      <c r="AL94" s="291"/>
      <c r="AM94" s="291"/>
      <c r="AN94" s="292">
        <f>SUM(AG94,AT94)</f>
        <v>0</v>
      </c>
      <c r="AO94" s="292"/>
      <c r="AP94" s="292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71</v>
      </c>
      <c r="BT94" s="90" t="s">
        <v>72</v>
      </c>
      <c r="BV94" s="90" t="s">
        <v>73</v>
      </c>
      <c r="BW94" s="90" t="s">
        <v>5</v>
      </c>
      <c r="BX94" s="90" t="s">
        <v>74</v>
      </c>
      <c r="CL94" s="90" t="s">
        <v>1</v>
      </c>
    </row>
    <row r="95" spans="1:90" s="7" customFormat="1" ht="24.75" customHeight="1">
      <c r="A95" s="91" t="s">
        <v>75</v>
      </c>
      <c r="B95" s="92"/>
      <c r="C95" s="93"/>
      <c r="D95" s="290" t="s">
        <v>14</v>
      </c>
      <c r="E95" s="290"/>
      <c r="F95" s="290"/>
      <c r="G95" s="290"/>
      <c r="H95" s="290"/>
      <c r="I95" s="94"/>
      <c r="J95" s="290" t="s">
        <v>17</v>
      </c>
      <c r="K95" s="290"/>
      <c r="L95" s="290"/>
      <c r="M95" s="290"/>
      <c r="N95" s="290"/>
      <c r="O95" s="290"/>
      <c r="P95" s="290"/>
      <c r="Q95" s="290"/>
      <c r="R95" s="290"/>
      <c r="S95" s="290"/>
      <c r="T95" s="290"/>
      <c r="U95" s="290"/>
      <c r="V95" s="290"/>
      <c r="W95" s="290"/>
      <c r="X95" s="290"/>
      <c r="Y95" s="290"/>
      <c r="Z95" s="290"/>
      <c r="AA95" s="290"/>
      <c r="AB95" s="290"/>
      <c r="AC95" s="290"/>
      <c r="AD95" s="290"/>
      <c r="AE95" s="290"/>
      <c r="AF95" s="290"/>
      <c r="AG95" s="288">
        <f>'2020-13 - Oprava přejezdu...'!J28</f>
        <v>0</v>
      </c>
      <c r="AH95" s="289"/>
      <c r="AI95" s="289"/>
      <c r="AJ95" s="289"/>
      <c r="AK95" s="289"/>
      <c r="AL95" s="289"/>
      <c r="AM95" s="289"/>
      <c r="AN95" s="288">
        <f>SUM(AG95,AT95)</f>
        <v>0</v>
      </c>
      <c r="AO95" s="289"/>
      <c r="AP95" s="289"/>
      <c r="AQ95" s="95" t="s">
        <v>76</v>
      </c>
      <c r="AR95" s="96"/>
      <c r="AS95" s="97">
        <v>0</v>
      </c>
      <c r="AT95" s="98">
        <f>ROUND(SUM(AV95:AW95),2)</f>
        <v>0</v>
      </c>
      <c r="AU95" s="99">
        <f>'2020-13 - Oprava přejezdu...'!P116</f>
        <v>0</v>
      </c>
      <c r="AV95" s="98">
        <f>'2020-13 - Oprava přejezdu...'!J31</f>
        <v>0</v>
      </c>
      <c r="AW95" s="98">
        <f>'2020-13 - Oprava přejezdu...'!J32</f>
        <v>0</v>
      </c>
      <c r="AX95" s="98">
        <f>'2020-13 - Oprava přejezdu...'!J33</f>
        <v>0</v>
      </c>
      <c r="AY95" s="98">
        <f>'2020-13 - Oprava přejezdu...'!J34</f>
        <v>0</v>
      </c>
      <c r="AZ95" s="98">
        <f>'2020-13 - Oprava přejezdu...'!F31</f>
        <v>0</v>
      </c>
      <c r="BA95" s="98">
        <f>'2020-13 - Oprava přejezdu...'!F32</f>
        <v>0</v>
      </c>
      <c r="BB95" s="98">
        <f>'2020-13 - Oprava přejezdu...'!F33</f>
        <v>0</v>
      </c>
      <c r="BC95" s="98">
        <f>'2020-13 - Oprava přejezdu...'!F34</f>
        <v>0</v>
      </c>
      <c r="BD95" s="100">
        <f>'2020-13 - Oprava přejezdu...'!F35</f>
        <v>0</v>
      </c>
      <c r="BT95" s="101" t="s">
        <v>77</v>
      </c>
      <c r="BU95" s="101" t="s">
        <v>78</v>
      </c>
      <c r="BV95" s="101" t="s">
        <v>73</v>
      </c>
      <c r="BW95" s="101" t="s">
        <v>5</v>
      </c>
      <c r="BX95" s="101" t="s">
        <v>74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plrKald1PEqkFtpewLBype7DSCuiWEx62AflnwZDH7ikyXJaySK4szJ1FCVf2xQd/kBu5Keejyl+eVJcgvezjw==" saltValue="oCSWDWcST9ESEcrCyBnRx/8xIg6H47mhNhi6HeOTd1gDTnZ9opHYKGYqOWdWrlY4Hh66aYVKQixT2/MdzcFxk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0-13 - Oprava přejezd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4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79</v>
      </c>
    </row>
    <row r="4" spans="1:46" s="1" customFormat="1" ht="24.95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customHeight="1">
      <c r="B5" s="19"/>
      <c r="I5" s="102"/>
      <c r="L5" s="19"/>
    </row>
    <row r="6" spans="1:46" s="2" customFormat="1" ht="12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customHeight="1">
      <c r="A7" s="33"/>
      <c r="B7" s="38"/>
      <c r="C7" s="33"/>
      <c r="D7" s="33"/>
      <c r="E7" s="294" t="s">
        <v>17</v>
      </c>
      <c r="F7" s="295"/>
      <c r="G7" s="295"/>
      <c r="H7" s="295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Vyplň údaj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8" t="s">
        <v>23</v>
      </c>
      <c r="E12" s="33"/>
      <c r="F12" s="33"/>
      <c r="G12" s="33"/>
      <c r="H12" s="33"/>
      <c r="I12" s="111" t="s">
        <v>24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25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8" t="s">
        <v>26</v>
      </c>
      <c r="E15" s="33"/>
      <c r="F15" s="33"/>
      <c r="G15" s="33"/>
      <c r="H15" s="33"/>
      <c r="I15" s="111" t="s">
        <v>24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96" t="str">
        <f>'Rekapitulace stavby'!E14</f>
        <v>Vyplň údaj</v>
      </c>
      <c r="F16" s="297"/>
      <c r="G16" s="297"/>
      <c r="H16" s="297"/>
      <c r="I16" s="111" t="s">
        <v>25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8" t="s">
        <v>28</v>
      </c>
      <c r="E18" s="33"/>
      <c r="F18" s="33"/>
      <c r="G18" s="33"/>
      <c r="H18" s="33"/>
      <c r="I18" s="111" t="s">
        <v>24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25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8" t="s">
        <v>30</v>
      </c>
      <c r="E21" s="33"/>
      <c r="F21" s="33"/>
      <c r="G21" s="33"/>
      <c r="H21" s="33"/>
      <c r="I21" s="111" t="s">
        <v>24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25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8" t="s">
        <v>31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13"/>
      <c r="B25" s="114"/>
      <c r="C25" s="113"/>
      <c r="D25" s="113"/>
      <c r="E25" s="298" t="s">
        <v>1</v>
      </c>
      <c r="F25" s="298"/>
      <c r="G25" s="298"/>
      <c r="H25" s="298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9" t="s">
        <v>32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21" t="s">
        <v>34</v>
      </c>
      <c r="G30" s="33"/>
      <c r="H30" s="33"/>
      <c r="I30" s="122" t="s">
        <v>33</v>
      </c>
      <c r="J30" s="121" t="s">
        <v>35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23" t="s">
        <v>36</v>
      </c>
      <c r="E31" s="108" t="s">
        <v>37</v>
      </c>
      <c r="F31" s="124">
        <f>ROUND((SUM(BE116:BE313)),  2)</f>
        <v>0</v>
      </c>
      <c r="G31" s="33"/>
      <c r="H31" s="33"/>
      <c r="I31" s="125">
        <v>0.21</v>
      </c>
      <c r="J31" s="124">
        <f>ROUND(((SUM(BE116:BE313))*I31),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8" t="s">
        <v>38</v>
      </c>
      <c r="F32" s="124">
        <f>ROUND((SUM(BF116:BF313)),  2)</f>
        <v>0</v>
      </c>
      <c r="G32" s="33"/>
      <c r="H32" s="33"/>
      <c r="I32" s="125">
        <v>0.15</v>
      </c>
      <c r="J32" s="124">
        <f>ROUND(((SUM(BF116:BF313))*I32),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39</v>
      </c>
      <c r="F33" s="124">
        <f>ROUND((SUM(BG116:BG313)),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40</v>
      </c>
      <c r="F34" s="124">
        <f>ROUND((SUM(BH116:BH313)),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41</v>
      </c>
      <c r="F35" s="124">
        <f>ROUND((SUM(BI116:BI313)),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26"/>
      <c r="D37" s="127" t="s">
        <v>42</v>
      </c>
      <c r="E37" s="128"/>
      <c r="F37" s="128"/>
      <c r="G37" s="129" t="s">
        <v>43</v>
      </c>
      <c r="H37" s="130" t="s">
        <v>44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I39" s="102"/>
      <c r="L39" s="19"/>
    </row>
    <row r="40" spans="1:31" s="1" customFormat="1" ht="14.45" customHeight="1">
      <c r="B40" s="19"/>
      <c r="I40" s="102"/>
      <c r="L40" s="19"/>
    </row>
    <row r="41" spans="1:31" s="1" customFormat="1" ht="14.45" customHeight="1">
      <c r="B41" s="19"/>
      <c r="I41" s="102"/>
      <c r="L41" s="19"/>
    </row>
    <row r="42" spans="1:31" s="1" customFormat="1" ht="14.45" customHeight="1">
      <c r="B42" s="19"/>
      <c r="I42" s="102"/>
      <c r="L42" s="19"/>
    </row>
    <row r="43" spans="1:31" s="1" customFormat="1" ht="14.45" customHeight="1">
      <c r="B43" s="19"/>
      <c r="I43" s="102"/>
      <c r="L43" s="19"/>
    </row>
    <row r="44" spans="1:31" s="1" customFormat="1" ht="14.45" customHeight="1">
      <c r="B44" s="19"/>
      <c r="I44" s="102"/>
      <c r="L44" s="19"/>
    </row>
    <row r="45" spans="1:31" s="1" customFormat="1" ht="14.45" customHeight="1">
      <c r="B45" s="19"/>
      <c r="I45" s="102"/>
      <c r="L45" s="19"/>
    </row>
    <row r="46" spans="1:31" s="1" customFormat="1" ht="14.45" customHeight="1">
      <c r="B46" s="19"/>
      <c r="I46" s="102"/>
      <c r="L46" s="19"/>
    </row>
    <row r="47" spans="1:31" s="1" customFormat="1" ht="14.45" customHeight="1">
      <c r="B47" s="19"/>
      <c r="I47" s="102"/>
      <c r="L47" s="19"/>
    </row>
    <row r="48" spans="1:31" s="1" customFormat="1" ht="14.45" customHeight="1">
      <c r="B48" s="19"/>
      <c r="I48" s="102"/>
      <c r="L48" s="19"/>
    </row>
    <row r="49" spans="1:31" s="1" customFormat="1" ht="14.45" customHeight="1">
      <c r="B49" s="19"/>
      <c r="I49" s="102"/>
      <c r="L49" s="19"/>
    </row>
    <row r="50" spans="1:31" s="2" customFormat="1" ht="14.45" customHeight="1">
      <c r="B50" s="50"/>
      <c r="D50" s="134" t="s">
        <v>45</v>
      </c>
      <c r="E50" s="135"/>
      <c r="F50" s="135"/>
      <c r="G50" s="134" t="s">
        <v>46</v>
      </c>
      <c r="H50" s="135"/>
      <c r="I50" s="136"/>
      <c r="J50" s="135"/>
      <c r="K50" s="135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7" t="s">
        <v>47</v>
      </c>
      <c r="E61" s="138"/>
      <c r="F61" s="139" t="s">
        <v>48</v>
      </c>
      <c r="G61" s="137" t="s">
        <v>47</v>
      </c>
      <c r="H61" s="138"/>
      <c r="I61" s="140"/>
      <c r="J61" s="141" t="s">
        <v>48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4" t="s">
        <v>49</v>
      </c>
      <c r="E65" s="142"/>
      <c r="F65" s="142"/>
      <c r="G65" s="134" t="s">
        <v>50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7" t="s">
        <v>47</v>
      </c>
      <c r="E76" s="138"/>
      <c r="F76" s="139" t="s">
        <v>48</v>
      </c>
      <c r="G76" s="137" t="s">
        <v>47</v>
      </c>
      <c r="H76" s="138"/>
      <c r="I76" s="140"/>
      <c r="J76" s="141" t="s">
        <v>48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.75" customHeight="1">
      <c r="A85" s="33"/>
      <c r="B85" s="34"/>
      <c r="C85" s="35"/>
      <c r="D85" s="35"/>
      <c r="E85" s="272" t="str">
        <f>E7</f>
        <v>Oprava přejezdu P3625 v km 101,389 v úseku Znojmo - Olbramkostel</v>
      </c>
      <c r="F85" s="299"/>
      <c r="G85" s="299"/>
      <c r="H85" s="299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Vyplň údaj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23</v>
      </c>
      <c r="D89" s="35"/>
      <c r="E89" s="35"/>
      <c r="F89" s="26" t="str">
        <f>E13</f>
        <v xml:space="preserve"> </v>
      </c>
      <c r="G89" s="35"/>
      <c r="H89" s="35"/>
      <c r="I89" s="111" t="s">
        <v>28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26</v>
      </c>
      <c r="D90" s="35"/>
      <c r="E90" s="35"/>
      <c r="F90" s="26" t="str">
        <f>IF(E16="","",E16)</f>
        <v>Vyplň údaj</v>
      </c>
      <c r="G90" s="35"/>
      <c r="H90" s="35"/>
      <c r="I90" s="111" t="s">
        <v>30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J275</f>
        <v>0</v>
      </c>
      <c r="K97" s="156"/>
      <c r="L97" s="161"/>
    </row>
    <row r="98" spans="1:31" s="9" customFormat="1" ht="24.95" customHeight="1">
      <c r="B98" s="155"/>
      <c r="C98" s="156"/>
      <c r="D98" s="157" t="s">
        <v>89</v>
      </c>
      <c r="E98" s="158"/>
      <c r="F98" s="158"/>
      <c r="G98" s="158"/>
      <c r="H98" s="158"/>
      <c r="I98" s="159"/>
      <c r="J98" s="160">
        <f>J301</f>
        <v>0</v>
      </c>
      <c r="K98" s="156"/>
      <c r="L98" s="161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75" customHeight="1">
      <c r="A108" s="33"/>
      <c r="B108" s="34"/>
      <c r="C108" s="35"/>
      <c r="D108" s="35"/>
      <c r="E108" s="272" t="str">
        <f>E7</f>
        <v>Oprava přejezdu P3625 v km 101,389 v úseku Znojmo - Olbramkostel</v>
      </c>
      <c r="F108" s="299"/>
      <c r="G108" s="299"/>
      <c r="H108" s="299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Vyplň údaj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23</v>
      </c>
      <c r="D112" s="35"/>
      <c r="E112" s="35"/>
      <c r="F112" s="26" t="str">
        <f>E13</f>
        <v xml:space="preserve"> </v>
      </c>
      <c r="G112" s="35"/>
      <c r="H112" s="35"/>
      <c r="I112" s="111" t="s">
        <v>28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26</v>
      </c>
      <c r="D113" s="35"/>
      <c r="E113" s="35"/>
      <c r="F113" s="26" t="str">
        <f>IF(E16="","",E16)</f>
        <v>Vyplň údaj</v>
      </c>
      <c r="G113" s="35"/>
      <c r="H113" s="35"/>
      <c r="I113" s="111" t="s">
        <v>30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57</v>
      </c>
      <c r="E115" s="172" t="s">
        <v>53</v>
      </c>
      <c r="F115" s="172" t="s">
        <v>54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36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P117+P275+P301</f>
        <v>0</v>
      </c>
      <c r="Q116" s="78"/>
      <c r="R116" s="179">
        <f>R117+R275+R301</f>
        <v>477.534175</v>
      </c>
      <c r="S116" s="78"/>
      <c r="T116" s="180">
        <f>T117+T275+T301</f>
        <v>0.68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71</v>
      </c>
      <c r="AU116" s="16" t="s">
        <v>85</v>
      </c>
      <c r="BK116" s="181">
        <f>BK117+BK275+BK301</f>
        <v>0</v>
      </c>
    </row>
    <row r="117" spans="1:65" s="12" customFormat="1" ht="25.9" customHeight="1">
      <c r="B117" s="182"/>
      <c r="C117" s="183"/>
      <c r="D117" s="184" t="s">
        <v>71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477.534175</v>
      </c>
      <c r="S117" s="190"/>
      <c r="T117" s="192">
        <f>T118</f>
        <v>0.68</v>
      </c>
      <c r="AR117" s="193" t="s">
        <v>77</v>
      </c>
      <c r="AT117" s="194" t="s">
        <v>71</v>
      </c>
      <c r="AU117" s="194" t="s">
        <v>72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71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SUM(P119:P274)</f>
        <v>0</v>
      </c>
      <c r="Q118" s="190"/>
      <c r="R118" s="191">
        <f>SUM(R119:R274)</f>
        <v>477.534175</v>
      </c>
      <c r="S118" s="190"/>
      <c r="T118" s="192">
        <f>SUM(T119:T274)</f>
        <v>0.68</v>
      </c>
      <c r="AR118" s="193" t="s">
        <v>77</v>
      </c>
      <c r="AT118" s="194" t="s">
        <v>71</v>
      </c>
      <c r="AU118" s="194" t="s">
        <v>77</v>
      </c>
      <c r="AY118" s="193" t="s">
        <v>105</v>
      </c>
      <c r="BK118" s="195">
        <f>SUM(BK119:BK274)</f>
        <v>0</v>
      </c>
    </row>
    <row r="119" spans="1:65" s="2" customFormat="1" ht="16.5" customHeight="1">
      <c r="A119" s="33"/>
      <c r="B119" s="34"/>
      <c r="C119" s="198" t="s">
        <v>77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324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37</v>
      </c>
      <c r="O119" s="70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79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77</v>
      </c>
      <c r="BK119" s="211">
        <f>ROUND(I119*H119,2)</f>
        <v>0</v>
      </c>
      <c r="BL119" s="16" t="s">
        <v>112</v>
      </c>
      <c r="BM119" s="210" t="s">
        <v>113</v>
      </c>
    </row>
    <row r="120" spans="1:65" s="2" customFormat="1" ht="39">
      <c r="A120" s="33"/>
      <c r="B120" s="34"/>
      <c r="C120" s="35"/>
      <c r="D120" s="212" t="s">
        <v>114</v>
      </c>
      <c r="E120" s="35"/>
      <c r="F120" s="213" t="s">
        <v>115</v>
      </c>
      <c r="G120" s="35"/>
      <c r="H120" s="35"/>
      <c r="I120" s="109"/>
      <c r="J120" s="35"/>
      <c r="K120" s="35"/>
      <c r="L120" s="38"/>
      <c r="M120" s="214"/>
      <c r="N120" s="215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114</v>
      </c>
      <c r="AU120" s="16" t="s">
        <v>79</v>
      </c>
    </row>
    <row r="121" spans="1:65" s="2" customFormat="1" ht="21.75" customHeight="1">
      <c r="A121" s="33"/>
      <c r="B121" s="34"/>
      <c r="C121" s="198" t="s">
        <v>79</v>
      </c>
      <c r="D121" s="198" t="s">
        <v>108</v>
      </c>
      <c r="E121" s="199" t="s">
        <v>116</v>
      </c>
      <c r="F121" s="200" t="s">
        <v>117</v>
      </c>
      <c r="G121" s="201" t="s">
        <v>118</v>
      </c>
      <c r="H121" s="202">
        <v>40.5</v>
      </c>
      <c r="I121" s="203"/>
      <c r="J121" s="204">
        <f>ROUND(I121*H121,2)</f>
        <v>0</v>
      </c>
      <c r="K121" s="205"/>
      <c r="L121" s="38"/>
      <c r="M121" s="206" t="s">
        <v>1</v>
      </c>
      <c r="N121" s="207" t="s">
        <v>37</v>
      </c>
      <c r="O121" s="70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0" t="s">
        <v>112</v>
      </c>
      <c r="AT121" s="210" t="s">
        <v>108</v>
      </c>
      <c r="AU121" s="210" t="s">
        <v>79</v>
      </c>
      <c r="AY121" s="16" t="s">
        <v>105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6" t="s">
        <v>77</v>
      </c>
      <c r="BK121" s="211">
        <f>ROUND(I121*H121,2)</f>
        <v>0</v>
      </c>
      <c r="BL121" s="16" t="s">
        <v>112</v>
      </c>
      <c r="BM121" s="210" t="s">
        <v>119</v>
      </c>
    </row>
    <row r="122" spans="1:65" s="2" customFormat="1" ht="48.75">
      <c r="A122" s="33"/>
      <c r="B122" s="34"/>
      <c r="C122" s="35"/>
      <c r="D122" s="212" t="s">
        <v>114</v>
      </c>
      <c r="E122" s="35"/>
      <c r="F122" s="213" t="s">
        <v>120</v>
      </c>
      <c r="G122" s="35"/>
      <c r="H122" s="35"/>
      <c r="I122" s="109"/>
      <c r="J122" s="35"/>
      <c r="K122" s="35"/>
      <c r="L122" s="38"/>
      <c r="M122" s="214"/>
      <c r="N122" s="215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114</v>
      </c>
      <c r="AU122" s="16" t="s">
        <v>79</v>
      </c>
    </row>
    <row r="123" spans="1:65" s="2" customFormat="1" ht="16.5" customHeight="1">
      <c r="A123" s="33"/>
      <c r="B123" s="34"/>
      <c r="C123" s="198" t="s">
        <v>121</v>
      </c>
      <c r="D123" s="198" t="s">
        <v>108</v>
      </c>
      <c r="E123" s="199" t="s">
        <v>122</v>
      </c>
      <c r="F123" s="200" t="s">
        <v>123</v>
      </c>
      <c r="G123" s="201" t="s">
        <v>118</v>
      </c>
      <c r="H123" s="202">
        <v>40.5</v>
      </c>
      <c r="I123" s="203"/>
      <c r="J123" s="204">
        <f>ROUND(I123*H123,2)</f>
        <v>0</v>
      </c>
      <c r="K123" s="205"/>
      <c r="L123" s="38"/>
      <c r="M123" s="206" t="s">
        <v>1</v>
      </c>
      <c r="N123" s="207" t="s">
        <v>37</v>
      </c>
      <c r="O123" s="70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0" t="s">
        <v>112</v>
      </c>
      <c r="AT123" s="210" t="s">
        <v>108</v>
      </c>
      <c r="AU123" s="210" t="s">
        <v>79</v>
      </c>
      <c r="AY123" s="16" t="s">
        <v>105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77</v>
      </c>
      <c r="BK123" s="211">
        <f>ROUND(I123*H123,2)</f>
        <v>0</v>
      </c>
      <c r="BL123" s="16" t="s">
        <v>112</v>
      </c>
      <c r="BM123" s="210" t="s">
        <v>124</v>
      </c>
    </row>
    <row r="124" spans="1:65" s="2" customFormat="1" ht="78">
      <c r="A124" s="33"/>
      <c r="B124" s="34"/>
      <c r="C124" s="35"/>
      <c r="D124" s="212" t="s">
        <v>114</v>
      </c>
      <c r="E124" s="35"/>
      <c r="F124" s="213" t="s">
        <v>125</v>
      </c>
      <c r="G124" s="35"/>
      <c r="H124" s="35"/>
      <c r="I124" s="109"/>
      <c r="J124" s="35"/>
      <c r="K124" s="35"/>
      <c r="L124" s="38"/>
      <c r="M124" s="214"/>
      <c r="N124" s="215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114</v>
      </c>
      <c r="AU124" s="16" t="s">
        <v>79</v>
      </c>
    </row>
    <row r="125" spans="1:65" s="13" customFormat="1" ht="11.25">
      <c r="B125" s="216"/>
      <c r="C125" s="217"/>
      <c r="D125" s="212" t="s">
        <v>126</v>
      </c>
      <c r="E125" s="218" t="s">
        <v>1</v>
      </c>
      <c r="F125" s="219" t="s">
        <v>127</v>
      </c>
      <c r="G125" s="217"/>
      <c r="H125" s="220">
        <v>40.5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126</v>
      </c>
      <c r="AU125" s="226" t="s">
        <v>79</v>
      </c>
      <c r="AV125" s="13" t="s">
        <v>79</v>
      </c>
      <c r="AW125" s="13" t="s">
        <v>29</v>
      </c>
      <c r="AX125" s="13" t="s">
        <v>77</v>
      </c>
      <c r="AY125" s="226" t="s">
        <v>105</v>
      </c>
    </row>
    <row r="126" spans="1:65" s="2" customFormat="1" ht="16.5" customHeight="1">
      <c r="A126" s="33"/>
      <c r="B126" s="34"/>
      <c r="C126" s="227" t="s">
        <v>112</v>
      </c>
      <c r="D126" s="227" t="s">
        <v>128</v>
      </c>
      <c r="E126" s="228" t="s">
        <v>129</v>
      </c>
      <c r="F126" s="229" t="s">
        <v>130</v>
      </c>
      <c r="G126" s="230" t="s">
        <v>111</v>
      </c>
      <c r="H126" s="231">
        <v>135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37</v>
      </c>
      <c r="O126" s="70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0" t="s">
        <v>131</v>
      </c>
      <c r="AT126" s="210" t="s">
        <v>128</v>
      </c>
      <c r="AU126" s="210" t="s">
        <v>79</v>
      </c>
      <c r="AY126" s="16" t="s">
        <v>105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77</v>
      </c>
      <c r="BK126" s="211">
        <f>ROUND(I126*H126,2)</f>
        <v>0</v>
      </c>
      <c r="BL126" s="16" t="s">
        <v>112</v>
      </c>
      <c r="BM126" s="210" t="s">
        <v>132</v>
      </c>
    </row>
    <row r="127" spans="1:65" s="2" customFormat="1" ht="11.25">
      <c r="A127" s="33"/>
      <c r="B127" s="34"/>
      <c r="C127" s="35"/>
      <c r="D127" s="212" t="s">
        <v>114</v>
      </c>
      <c r="E127" s="35"/>
      <c r="F127" s="213" t="s">
        <v>130</v>
      </c>
      <c r="G127" s="35"/>
      <c r="H127" s="35"/>
      <c r="I127" s="109"/>
      <c r="J127" s="35"/>
      <c r="K127" s="35"/>
      <c r="L127" s="38"/>
      <c r="M127" s="214"/>
      <c r="N127" s="215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114</v>
      </c>
      <c r="AU127" s="16" t="s">
        <v>79</v>
      </c>
    </row>
    <row r="128" spans="1:65" s="2" customFormat="1" ht="16.5" customHeight="1">
      <c r="A128" s="33"/>
      <c r="B128" s="34"/>
      <c r="C128" s="198" t="s">
        <v>106</v>
      </c>
      <c r="D128" s="198" t="s">
        <v>108</v>
      </c>
      <c r="E128" s="199" t="s">
        <v>133</v>
      </c>
      <c r="F128" s="200" t="s">
        <v>134</v>
      </c>
      <c r="G128" s="201" t="s">
        <v>118</v>
      </c>
      <c r="H128" s="202">
        <v>189</v>
      </c>
      <c r="I128" s="203"/>
      <c r="J128" s="204">
        <f>ROUND(I128*H128,2)</f>
        <v>0</v>
      </c>
      <c r="K128" s="205"/>
      <c r="L128" s="38"/>
      <c r="M128" s="206" t="s">
        <v>1</v>
      </c>
      <c r="N128" s="207" t="s">
        <v>37</v>
      </c>
      <c r="O128" s="70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0" t="s">
        <v>112</v>
      </c>
      <c r="AT128" s="210" t="s">
        <v>108</v>
      </c>
      <c r="AU128" s="210" t="s">
        <v>79</v>
      </c>
      <c r="AY128" s="16" t="s">
        <v>105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77</v>
      </c>
      <c r="BK128" s="211">
        <f>ROUND(I128*H128,2)</f>
        <v>0</v>
      </c>
      <c r="BL128" s="16" t="s">
        <v>112</v>
      </c>
      <c r="BM128" s="210" t="s">
        <v>135</v>
      </c>
    </row>
    <row r="129" spans="1:65" s="2" customFormat="1" ht="48.75">
      <c r="A129" s="33"/>
      <c r="B129" s="34"/>
      <c r="C129" s="35"/>
      <c r="D129" s="212" t="s">
        <v>114</v>
      </c>
      <c r="E129" s="35"/>
      <c r="F129" s="213" t="s">
        <v>136</v>
      </c>
      <c r="G129" s="35"/>
      <c r="H129" s="35"/>
      <c r="I129" s="109"/>
      <c r="J129" s="35"/>
      <c r="K129" s="35"/>
      <c r="L129" s="38"/>
      <c r="M129" s="214"/>
      <c r="N129" s="215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114</v>
      </c>
      <c r="AU129" s="16" t="s">
        <v>79</v>
      </c>
    </row>
    <row r="130" spans="1:65" s="13" customFormat="1" ht="11.25">
      <c r="B130" s="216"/>
      <c r="C130" s="217"/>
      <c r="D130" s="212" t="s">
        <v>126</v>
      </c>
      <c r="E130" s="218" t="s">
        <v>1</v>
      </c>
      <c r="F130" s="219" t="s">
        <v>137</v>
      </c>
      <c r="G130" s="217"/>
      <c r="H130" s="220">
        <v>189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126</v>
      </c>
      <c r="AU130" s="226" t="s">
        <v>79</v>
      </c>
      <c r="AV130" s="13" t="s">
        <v>79</v>
      </c>
      <c r="AW130" s="13" t="s">
        <v>29</v>
      </c>
      <c r="AX130" s="13" t="s">
        <v>77</v>
      </c>
      <c r="AY130" s="226" t="s">
        <v>105</v>
      </c>
    </row>
    <row r="131" spans="1:65" s="2" customFormat="1" ht="16.5" customHeight="1">
      <c r="A131" s="33"/>
      <c r="B131" s="34"/>
      <c r="C131" s="227" t="s">
        <v>138</v>
      </c>
      <c r="D131" s="227" t="s">
        <v>128</v>
      </c>
      <c r="E131" s="228" t="s">
        <v>139</v>
      </c>
      <c r="F131" s="229" t="s">
        <v>140</v>
      </c>
      <c r="G131" s="230" t="s">
        <v>141</v>
      </c>
      <c r="H131" s="231">
        <v>412.9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37</v>
      </c>
      <c r="O131" s="70"/>
      <c r="P131" s="208">
        <f>O131*H131</f>
        <v>0</v>
      </c>
      <c r="Q131" s="208">
        <v>1</v>
      </c>
      <c r="R131" s="208">
        <f>Q131*H131</f>
        <v>412.9</v>
      </c>
      <c r="S131" s="208">
        <v>0</v>
      </c>
      <c r="T131" s="209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0" t="s">
        <v>131</v>
      </c>
      <c r="AT131" s="210" t="s">
        <v>128</v>
      </c>
      <c r="AU131" s="210" t="s">
        <v>79</v>
      </c>
      <c r="AY131" s="16" t="s">
        <v>105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77</v>
      </c>
      <c r="BK131" s="211">
        <f>ROUND(I131*H131,2)</f>
        <v>0</v>
      </c>
      <c r="BL131" s="16" t="s">
        <v>112</v>
      </c>
      <c r="BM131" s="210" t="s">
        <v>142</v>
      </c>
    </row>
    <row r="132" spans="1:65" s="2" customFormat="1" ht="11.25">
      <c r="A132" s="33"/>
      <c r="B132" s="34"/>
      <c r="C132" s="35"/>
      <c r="D132" s="212" t="s">
        <v>114</v>
      </c>
      <c r="E132" s="35"/>
      <c r="F132" s="213" t="s">
        <v>140</v>
      </c>
      <c r="G132" s="35"/>
      <c r="H132" s="35"/>
      <c r="I132" s="109"/>
      <c r="J132" s="35"/>
      <c r="K132" s="35"/>
      <c r="L132" s="38"/>
      <c r="M132" s="214"/>
      <c r="N132" s="215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114</v>
      </c>
      <c r="AU132" s="16" t="s">
        <v>79</v>
      </c>
    </row>
    <row r="133" spans="1:65" s="13" customFormat="1" ht="11.25">
      <c r="B133" s="216"/>
      <c r="C133" s="217"/>
      <c r="D133" s="212" t="s">
        <v>126</v>
      </c>
      <c r="E133" s="218" t="s">
        <v>1</v>
      </c>
      <c r="F133" s="219" t="s">
        <v>143</v>
      </c>
      <c r="G133" s="217"/>
      <c r="H133" s="220">
        <v>412.9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126</v>
      </c>
      <c r="AU133" s="226" t="s">
        <v>79</v>
      </c>
      <c r="AV133" s="13" t="s">
        <v>79</v>
      </c>
      <c r="AW133" s="13" t="s">
        <v>29</v>
      </c>
      <c r="AX133" s="13" t="s">
        <v>77</v>
      </c>
      <c r="AY133" s="226" t="s">
        <v>105</v>
      </c>
    </row>
    <row r="134" spans="1:65" s="2" customFormat="1" ht="16.5" customHeight="1">
      <c r="A134" s="33"/>
      <c r="B134" s="34"/>
      <c r="C134" s="198" t="s">
        <v>144</v>
      </c>
      <c r="D134" s="198" t="s">
        <v>108</v>
      </c>
      <c r="E134" s="199" t="s">
        <v>145</v>
      </c>
      <c r="F134" s="200" t="s">
        <v>146</v>
      </c>
      <c r="G134" s="201" t="s">
        <v>147</v>
      </c>
      <c r="H134" s="202">
        <v>0.25</v>
      </c>
      <c r="I134" s="203"/>
      <c r="J134" s="204">
        <f>ROUND(I134*H134,2)</f>
        <v>0</v>
      </c>
      <c r="K134" s="205"/>
      <c r="L134" s="38"/>
      <c r="M134" s="206" t="s">
        <v>1</v>
      </c>
      <c r="N134" s="207" t="s">
        <v>37</v>
      </c>
      <c r="O134" s="70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0" t="s">
        <v>112</v>
      </c>
      <c r="AT134" s="210" t="s">
        <v>108</v>
      </c>
      <c r="AU134" s="210" t="s">
        <v>79</v>
      </c>
      <c r="AY134" s="16" t="s">
        <v>105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77</v>
      </c>
      <c r="BK134" s="211">
        <f>ROUND(I134*H134,2)</f>
        <v>0</v>
      </c>
      <c r="BL134" s="16" t="s">
        <v>112</v>
      </c>
      <c r="BM134" s="210" t="s">
        <v>148</v>
      </c>
    </row>
    <row r="135" spans="1:65" s="2" customFormat="1" ht="39">
      <c r="A135" s="33"/>
      <c r="B135" s="34"/>
      <c r="C135" s="35"/>
      <c r="D135" s="212" t="s">
        <v>114</v>
      </c>
      <c r="E135" s="35"/>
      <c r="F135" s="213" t="s">
        <v>149</v>
      </c>
      <c r="G135" s="35"/>
      <c r="H135" s="35"/>
      <c r="I135" s="109"/>
      <c r="J135" s="35"/>
      <c r="K135" s="35"/>
      <c r="L135" s="38"/>
      <c r="M135" s="214"/>
      <c r="N135" s="215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114</v>
      </c>
      <c r="AU135" s="16" t="s">
        <v>79</v>
      </c>
    </row>
    <row r="136" spans="1:65" s="2" customFormat="1" ht="16.5" customHeight="1">
      <c r="A136" s="33"/>
      <c r="B136" s="34"/>
      <c r="C136" s="198" t="s">
        <v>131</v>
      </c>
      <c r="D136" s="198" t="s">
        <v>108</v>
      </c>
      <c r="E136" s="199" t="s">
        <v>150</v>
      </c>
      <c r="F136" s="200" t="s">
        <v>151</v>
      </c>
      <c r="G136" s="201" t="s">
        <v>152</v>
      </c>
      <c r="H136" s="202">
        <v>42</v>
      </c>
      <c r="I136" s="203"/>
      <c r="J136" s="204">
        <f>ROUND(I136*H136,2)</f>
        <v>0</v>
      </c>
      <c r="K136" s="205"/>
      <c r="L136" s="38"/>
      <c r="M136" s="206" t="s">
        <v>1</v>
      </c>
      <c r="N136" s="207" t="s">
        <v>37</v>
      </c>
      <c r="O136" s="70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0" t="s">
        <v>112</v>
      </c>
      <c r="AT136" s="210" t="s">
        <v>108</v>
      </c>
      <c r="AU136" s="210" t="s">
        <v>79</v>
      </c>
      <c r="AY136" s="16" t="s">
        <v>105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6" t="s">
        <v>77</v>
      </c>
      <c r="BK136" s="211">
        <f>ROUND(I136*H136,2)</f>
        <v>0</v>
      </c>
      <c r="BL136" s="16" t="s">
        <v>112</v>
      </c>
      <c r="BM136" s="210" t="s">
        <v>153</v>
      </c>
    </row>
    <row r="137" spans="1:65" s="2" customFormat="1" ht="29.25">
      <c r="A137" s="33"/>
      <c r="B137" s="34"/>
      <c r="C137" s="35"/>
      <c r="D137" s="212" t="s">
        <v>114</v>
      </c>
      <c r="E137" s="35"/>
      <c r="F137" s="213" t="s">
        <v>154</v>
      </c>
      <c r="G137" s="35"/>
      <c r="H137" s="35"/>
      <c r="I137" s="109"/>
      <c r="J137" s="35"/>
      <c r="K137" s="35"/>
      <c r="L137" s="38"/>
      <c r="M137" s="214"/>
      <c r="N137" s="215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114</v>
      </c>
      <c r="AU137" s="16" t="s">
        <v>79</v>
      </c>
    </row>
    <row r="138" spans="1:65" s="2" customFormat="1" ht="21.75" customHeight="1">
      <c r="A138" s="33"/>
      <c r="B138" s="34"/>
      <c r="C138" s="198" t="s">
        <v>155</v>
      </c>
      <c r="D138" s="198" t="s">
        <v>108</v>
      </c>
      <c r="E138" s="199" t="s">
        <v>156</v>
      </c>
      <c r="F138" s="200" t="s">
        <v>157</v>
      </c>
      <c r="G138" s="201" t="s">
        <v>147</v>
      </c>
      <c r="H138" s="202">
        <v>1.9E-2</v>
      </c>
      <c r="I138" s="203"/>
      <c r="J138" s="204">
        <f>ROUND(I138*H138,2)</f>
        <v>0</v>
      </c>
      <c r="K138" s="205"/>
      <c r="L138" s="38"/>
      <c r="M138" s="206" t="s">
        <v>1</v>
      </c>
      <c r="N138" s="207" t="s">
        <v>37</v>
      </c>
      <c r="O138" s="70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0" t="s">
        <v>112</v>
      </c>
      <c r="AT138" s="210" t="s">
        <v>108</v>
      </c>
      <c r="AU138" s="210" t="s">
        <v>79</v>
      </c>
      <c r="AY138" s="16" t="s">
        <v>105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6" t="s">
        <v>77</v>
      </c>
      <c r="BK138" s="211">
        <f>ROUND(I138*H138,2)</f>
        <v>0</v>
      </c>
      <c r="BL138" s="16" t="s">
        <v>112</v>
      </c>
      <c r="BM138" s="210" t="s">
        <v>158</v>
      </c>
    </row>
    <row r="139" spans="1:65" s="2" customFormat="1" ht="48.75">
      <c r="A139" s="33"/>
      <c r="B139" s="34"/>
      <c r="C139" s="35"/>
      <c r="D139" s="212" t="s">
        <v>114</v>
      </c>
      <c r="E139" s="35"/>
      <c r="F139" s="213" t="s">
        <v>159</v>
      </c>
      <c r="G139" s="35"/>
      <c r="H139" s="35"/>
      <c r="I139" s="109"/>
      <c r="J139" s="35"/>
      <c r="K139" s="35"/>
      <c r="L139" s="38"/>
      <c r="M139" s="214"/>
      <c r="N139" s="215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114</v>
      </c>
      <c r="AU139" s="16" t="s">
        <v>79</v>
      </c>
    </row>
    <row r="140" spans="1:65" s="2" customFormat="1" ht="21.75" customHeight="1">
      <c r="A140" s="33"/>
      <c r="B140" s="34"/>
      <c r="C140" s="198" t="s">
        <v>160</v>
      </c>
      <c r="D140" s="198" t="s">
        <v>108</v>
      </c>
      <c r="E140" s="199" t="s">
        <v>161</v>
      </c>
      <c r="F140" s="200" t="s">
        <v>162</v>
      </c>
      <c r="G140" s="201" t="s">
        <v>147</v>
      </c>
      <c r="H140" s="202">
        <v>1.0999999999999999E-2</v>
      </c>
      <c r="I140" s="203"/>
      <c r="J140" s="204">
        <f>ROUND(I140*H140,2)</f>
        <v>0</v>
      </c>
      <c r="K140" s="205"/>
      <c r="L140" s="38"/>
      <c r="M140" s="206" t="s">
        <v>1</v>
      </c>
      <c r="N140" s="207" t="s">
        <v>37</v>
      </c>
      <c r="O140" s="70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0" t="s">
        <v>112</v>
      </c>
      <c r="AT140" s="210" t="s">
        <v>108</v>
      </c>
      <c r="AU140" s="210" t="s">
        <v>79</v>
      </c>
      <c r="AY140" s="16" t="s">
        <v>105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77</v>
      </c>
      <c r="BK140" s="211">
        <f>ROUND(I140*H140,2)</f>
        <v>0</v>
      </c>
      <c r="BL140" s="16" t="s">
        <v>112</v>
      </c>
      <c r="BM140" s="210" t="s">
        <v>163</v>
      </c>
    </row>
    <row r="141" spans="1:65" s="2" customFormat="1" ht="48.75">
      <c r="A141" s="33"/>
      <c r="B141" s="34"/>
      <c r="C141" s="35"/>
      <c r="D141" s="212" t="s">
        <v>114</v>
      </c>
      <c r="E141" s="35"/>
      <c r="F141" s="213" t="s">
        <v>164</v>
      </c>
      <c r="G141" s="35"/>
      <c r="H141" s="35"/>
      <c r="I141" s="109"/>
      <c r="J141" s="35"/>
      <c r="K141" s="35"/>
      <c r="L141" s="38"/>
      <c r="M141" s="214"/>
      <c r="N141" s="215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114</v>
      </c>
      <c r="AU141" s="16" t="s">
        <v>79</v>
      </c>
    </row>
    <row r="142" spans="1:65" s="2" customFormat="1" ht="21.75" customHeight="1">
      <c r="A142" s="33"/>
      <c r="B142" s="34"/>
      <c r="C142" s="198" t="s">
        <v>165</v>
      </c>
      <c r="D142" s="198" t="s">
        <v>108</v>
      </c>
      <c r="E142" s="199" t="s">
        <v>166</v>
      </c>
      <c r="F142" s="200" t="s">
        <v>167</v>
      </c>
      <c r="G142" s="201" t="s">
        <v>147</v>
      </c>
      <c r="H142" s="202">
        <v>1.9E-2</v>
      </c>
      <c r="I142" s="203"/>
      <c r="J142" s="204">
        <f>ROUND(I142*H142,2)</f>
        <v>0</v>
      </c>
      <c r="K142" s="205"/>
      <c r="L142" s="38"/>
      <c r="M142" s="206" t="s">
        <v>1</v>
      </c>
      <c r="N142" s="207" t="s">
        <v>37</v>
      </c>
      <c r="O142" s="70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0" t="s">
        <v>112</v>
      </c>
      <c r="AT142" s="210" t="s">
        <v>108</v>
      </c>
      <c r="AU142" s="210" t="s">
        <v>79</v>
      </c>
      <c r="AY142" s="16" t="s">
        <v>105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77</v>
      </c>
      <c r="BK142" s="211">
        <f>ROUND(I142*H142,2)</f>
        <v>0</v>
      </c>
      <c r="BL142" s="16" t="s">
        <v>112</v>
      </c>
      <c r="BM142" s="210" t="s">
        <v>168</v>
      </c>
    </row>
    <row r="143" spans="1:65" s="2" customFormat="1" ht="58.5">
      <c r="A143" s="33"/>
      <c r="B143" s="34"/>
      <c r="C143" s="35"/>
      <c r="D143" s="212" t="s">
        <v>114</v>
      </c>
      <c r="E143" s="35"/>
      <c r="F143" s="213" t="s">
        <v>169</v>
      </c>
      <c r="G143" s="35"/>
      <c r="H143" s="35"/>
      <c r="I143" s="109"/>
      <c r="J143" s="35"/>
      <c r="K143" s="35"/>
      <c r="L143" s="38"/>
      <c r="M143" s="214"/>
      <c r="N143" s="215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114</v>
      </c>
      <c r="AU143" s="16" t="s">
        <v>79</v>
      </c>
    </row>
    <row r="144" spans="1:65" s="2" customFormat="1" ht="21.75" customHeight="1">
      <c r="A144" s="33"/>
      <c r="B144" s="34"/>
      <c r="C144" s="198" t="s">
        <v>170</v>
      </c>
      <c r="D144" s="198" t="s">
        <v>108</v>
      </c>
      <c r="E144" s="199" t="s">
        <v>171</v>
      </c>
      <c r="F144" s="200" t="s">
        <v>172</v>
      </c>
      <c r="G144" s="201" t="s">
        <v>147</v>
      </c>
      <c r="H144" s="202">
        <v>1.0999999999999999E-2</v>
      </c>
      <c r="I144" s="203"/>
      <c r="J144" s="204">
        <f>ROUND(I144*H144,2)</f>
        <v>0</v>
      </c>
      <c r="K144" s="205"/>
      <c r="L144" s="38"/>
      <c r="M144" s="206" t="s">
        <v>1</v>
      </c>
      <c r="N144" s="207" t="s">
        <v>37</v>
      </c>
      <c r="O144" s="70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0" t="s">
        <v>112</v>
      </c>
      <c r="AT144" s="210" t="s">
        <v>108</v>
      </c>
      <c r="AU144" s="210" t="s">
        <v>79</v>
      </c>
      <c r="AY144" s="16" t="s">
        <v>105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77</v>
      </c>
      <c r="BK144" s="211">
        <f>ROUND(I144*H144,2)</f>
        <v>0</v>
      </c>
      <c r="BL144" s="16" t="s">
        <v>112</v>
      </c>
      <c r="BM144" s="210" t="s">
        <v>173</v>
      </c>
    </row>
    <row r="145" spans="1:65" s="2" customFormat="1" ht="58.5">
      <c r="A145" s="33"/>
      <c r="B145" s="34"/>
      <c r="C145" s="35"/>
      <c r="D145" s="212" t="s">
        <v>114</v>
      </c>
      <c r="E145" s="35"/>
      <c r="F145" s="213" t="s">
        <v>174</v>
      </c>
      <c r="G145" s="35"/>
      <c r="H145" s="35"/>
      <c r="I145" s="109"/>
      <c r="J145" s="35"/>
      <c r="K145" s="35"/>
      <c r="L145" s="38"/>
      <c r="M145" s="214"/>
      <c r="N145" s="215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114</v>
      </c>
      <c r="AU145" s="16" t="s">
        <v>79</v>
      </c>
    </row>
    <row r="146" spans="1:65" s="2" customFormat="1" ht="21.75" customHeight="1">
      <c r="A146" s="33"/>
      <c r="B146" s="34"/>
      <c r="C146" s="198" t="s">
        <v>175</v>
      </c>
      <c r="D146" s="198" t="s">
        <v>108</v>
      </c>
      <c r="E146" s="199" t="s">
        <v>176</v>
      </c>
      <c r="F146" s="200" t="s">
        <v>177</v>
      </c>
      <c r="G146" s="201" t="s">
        <v>178</v>
      </c>
      <c r="H146" s="202">
        <v>12</v>
      </c>
      <c r="I146" s="203"/>
      <c r="J146" s="204">
        <f>ROUND(I146*H146,2)</f>
        <v>0</v>
      </c>
      <c r="K146" s="205"/>
      <c r="L146" s="38"/>
      <c r="M146" s="206" t="s">
        <v>1</v>
      </c>
      <c r="N146" s="207" t="s">
        <v>37</v>
      </c>
      <c r="O146" s="70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0" t="s">
        <v>112</v>
      </c>
      <c r="AT146" s="210" t="s">
        <v>108</v>
      </c>
      <c r="AU146" s="210" t="s">
        <v>79</v>
      </c>
      <c r="AY146" s="16" t="s">
        <v>105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77</v>
      </c>
      <c r="BK146" s="211">
        <f>ROUND(I146*H146,2)</f>
        <v>0</v>
      </c>
      <c r="BL146" s="16" t="s">
        <v>112</v>
      </c>
      <c r="BM146" s="210" t="s">
        <v>179</v>
      </c>
    </row>
    <row r="147" spans="1:65" s="2" customFormat="1" ht="68.25">
      <c r="A147" s="33"/>
      <c r="B147" s="34"/>
      <c r="C147" s="35"/>
      <c r="D147" s="212" t="s">
        <v>114</v>
      </c>
      <c r="E147" s="35"/>
      <c r="F147" s="213" t="s">
        <v>180</v>
      </c>
      <c r="G147" s="35"/>
      <c r="H147" s="35"/>
      <c r="I147" s="109"/>
      <c r="J147" s="35"/>
      <c r="K147" s="35"/>
      <c r="L147" s="38"/>
      <c r="M147" s="214"/>
      <c r="N147" s="215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114</v>
      </c>
      <c r="AU147" s="16" t="s">
        <v>79</v>
      </c>
    </row>
    <row r="148" spans="1:65" s="2" customFormat="1" ht="16.5" customHeight="1">
      <c r="A148" s="33"/>
      <c r="B148" s="34"/>
      <c r="C148" s="227" t="s">
        <v>181</v>
      </c>
      <c r="D148" s="227" t="s">
        <v>128</v>
      </c>
      <c r="E148" s="228" t="s">
        <v>182</v>
      </c>
      <c r="F148" s="229" t="s">
        <v>183</v>
      </c>
      <c r="G148" s="230" t="s">
        <v>178</v>
      </c>
      <c r="H148" s="231">
        <v>72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37</v>
      </c>
      <c r="O148" s="70"/>
      <c r="P148" s="208">
        <f>O148*H148</f>
        <v>0</v>
      </c>
      <c r="Q148" s="208">
        <v>4.9390000000000003E-2</v>
      </c>
      <c r="R148" s="208">
        <f>Q148*H148</f>
        <v>3.5560800000000001</v>
      </c>
      <c r="S148" s="208">
        <v>0</v>
      </c>
      <c r="T148" s="20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0" t="s">
        <v>131</v>
      </c>
      <c r="AT148" s="210" t="s">
        <v>128</v>
      </c>
      <c r="AU148" s="210" t="s">
        <v>79</v>
      </c>
      <c r="AY148" s="16" t="s">
        <v>105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77</v>
      </c>
      <c r="BK148" s="211">
        <f>ROUND(I148*H148,2)</f>
        <v>0</v>
      </c>
      <c r="BL148" s="16" t="s">
        <v>112</v>
      </c>
      <c r="BM148" s="210" t="s">
        <v>184</v>
      </c>
    </row>
    <row r="149" spans="1:65" s="2" customFormat="1" ht="11.25">
      <c r="A149" s="33"/>
      <c r="B149" s="34"/>
      <c r="C149" s="35"/>
      <c r="D149" s="212" t="s">
        <v>114</v>
      </c>
      <c r="E149" s="35"/>
      <c r="F149" s="213" t="s">
        <v>183</v>
      </c>
      <c r="G149" s="35"/>
      <c r="H149" s="35"/>
      <c r="I149" s="109"/>
      <c r="J149" s="35"/>
      <c r="K149" s="35"/>
      <c r="L149" s="38"/>
      <c r="M149" s="214"/>
      <c r="N149" s="215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114</v>
      </c>
      <c r="AU149" s="16" t="s">
        <v>79</v>
      </c>
    </row>
    <row r="150" spans="1:65" s="2" customFormat="1" ht="21.75" customHeight="1">
      <c r="A150" s="33"/>
      <c r="B150" s="34"/>
      <c r="C150" s="227" t="s">
        <v>8</v>
      </c>
      <c r="D150" s="227" t="s">
        <v>128</v>
      </c>
      <c r="E150" s="228" t="s">
        <v>185</v>
      </c>
      <c r="F150" s="229" t="s">
        <v>186</v>
      </c>
      <c r="G150" s="230" t="s">
        <v>152</v>
      </c>
      <c r="H150" s="231">
        <v>24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37</v>
      </c>
      <c r="O150" s="70"/>
      <c r="P150" s="208">
        <f>O150*H150</f>
        <v>0</v>
      </c>
      <c r="Q150" s="208">
        <v>0.32700000000000001</v>
      </c>
      <c r="R150" s="208">
        <f>Q150*H150</f>
        <v>7.8480000000000008</v>
      </c>
      <c r="S150" s="208">
        <v>0</v>
      </c>
      <c r="T150" s="209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0" t="s">
        <v>131</v>
      </c>
      <c r="AT150" s="210" t="s">
        <v>128</v>
      </c>
      <c r="AU150" s="210" t="s">
        <v>79</v>
      </c>
      <c r="AY150" s="16" t="s">
        <v>105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77</v>
      </c>
      <c r="BK150" s="211">
        <f>ROUND(I150*H150,2)</f>
        <v>0</v>
      </c>
      <c r="BL150" s="16" t="s">
        <v>112</v>
      </c>
      <c r="BM150" s="210" t="s">
        <v>187</v>
      </c>
    </row>
    <row r="151" spans="1:65" s="2" customFormat="1" ht="11.25">
      <c r="A151" s="33"/>
      <c r="B151" s="34"/>
      <c r="C151" s="35"/>
      <c r="D151" s="212" t="s">
        <v>114</v>
      </c>
      <c r="E151" s="35"/>
      <c r="F151" s="213" t="s">
        <v>186</v>
      </c>
      <c r="G151" s="35"/>
      <c r="H151" s="35"/>
      <c r="I151" s="109"/>
      <c r="J151" s="35"/>
      <c r="K151" s="35"/>
      <c r="L151" s="38"/>
      <c r="M151" s="214"/>
      <c r="N151" s="215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114</v>
      </c>
      <c r="AU151" s="16" t="s">
        <v>79</v>
      </c>
    </row>
    <row r="152" spans="1:65" s="2" customFormat="1" ht="16.5" customHeight="1">
      <c r="A152" s="33"/>
      <c r="B152" s="34"/>
      <c r="C152" s="227" t="s">
        <v>188</v>
      </c>
      <c r="D152" s="227" t="s">
        <v>128</v>
      </c>
      <c r="E152" s="228" t="s">
        <v>189</v>
      </c>
      <c r="F152" s="229" t="s">
        <v>190</v>
      </c>
      <c r="G152" s="230" t="s">
        <v>152</v>
      </c>
      <c r="H152" s="231">
        <v>18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37</v>
      </c>
      <c r="O152" s="70"/>
      <c r="P152" s="208">
        <f>O152*H152</f>
        <v>0</v>
      </c>
      <c r="Q152" s="208">
        <v>0.30399999999999999</v>
      </c>
      <c r="R152" s="208">
        <f>Q152*H152</f>
        <v>5.4719999999999995</v>
      </c>
      <c r="S152" s="208">
        <v>0</v>
      </c>
      <c r="T152" s="209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0" t="s">
        <v>131</v>
      </c>
      <c r="AT152" s="210" t="s">
        <v>128</v>
      </c>
      <c r="AU152" s="210" t="s">
        <v>79</v>
      </c>
      <c r="AY152" s="16" t="s">
        <v>105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77</v>
      </c>
      <c r="BK152" s="211">
        <f>ROUND(I152*H152,2)</f>
        <v>0</v>
      </c>
      <c r="BL152" s="16" t="s">
        <v>112</v>
      </c>
      <c r="BM152" s="210" t="s">
        <v>191</v>
      </c>
    </row>
    <row r="153" spans="1:65" s="2" customFormat="1" ht="11.25">
      <c r="A153" s="33"/>
      <c r="B153" s="34"/>
      <c r="C153" s="35"/>
      <c r="D153" s="212" t="s">
        <v>114</v>
      </c>
      <c r="E153" s="35"/>
      <c r="F153" s="213" t="s">
        <v>190</v>
      </c>
      <c r="G153" s="35"/>
      <c r="H153" s="35"/>
      <c r="I153" s="109"/>
      <c r="J153" s="35"/>
      <c r="K153" s="35"/>
      <c r="L153" s="38"/>
      <c r="M153" s="214"/>
      <c r="N153" s="215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114</v>
      </c>
      <c r="AU153" s="16" t="s">
        <v>79</v>
      </c>
    </row>
    <row r="154" spans="1:65" s="2" customFormat="1" ht="21.75" customHeight="1">
      <c r="A154" s="33"/>
      <c r="B154" s="34"/>
      <c r="C154" s="227" t="s">
        <v>192</v>
      </c>
      <c r="D154" s="227" t="s">
        <v>128</v>
      </c>
      <c r="E154" s="228" t="s">
        <v>193</v>
      </c>
      <c r="F154" s="229" t="s">
        <v>194</v>
      </c>
      <c r="G154" s="230" t="s">
        <v>152</v>
      </c>
      <c r="H154" s="231">
        <v>72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37</v>
      </c>
      <c r="O154" s="70"/>
      <c r="P154" s="208">
        <f>O154*H154</f>
        <v>0</v>
      </c>
      <c r="Q154" s="208">
        <v>1.0499999999999999E-3</v>
      </c>
      <c r="R154" s="208">
        <f>Q154*H154</f>
        <v>7.5600000000000001E-2</v>
      </c>
      <c r="S154" s="208">
        <v>0</v>
      </c>
      <c r="T154" s="209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0" t="s">
        <v>131</v>
      </c>
      <c r="AT154" s="210" t="s">
        <v>128</v>
      </c>
      <c r="AU154" s="210" t="s">
        <v>79</v>
      </c>
      <c r="AY154" s="16" t="s">
        <v>105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77</v>
      </c>
      <c r="BK154" s="211">
        <f>ROUND(I154*H154,2)</f>
        <v>0</v>
      </c>
      <c r="BL154" s="16" t="s">
        <v>112</v>
      </c>
      <c r="BM154" s="210" t="s">
        <v>195</v>
      </c>
    </row>
    <row r="155" spans="1:65" s="2" customFormat="1" ht="19.5">
      <c r="A155" s="33"/>
      <c r="B155" s="34"/>
      <c r="C155" s="35"/>
      <c r="D155" s="212" t="s">
        <v>114</v>
      </c>
      <c r="E155" s="35"/>
      <c r="F155" s="213" t="s">
        <v>194</v>
      </c>
      <c r="G155" s="35"/>
      <c r="H155" s="35"/>
      <c r="I155" s="109"/>
      <c r="J155" s="35"/>
      <c r="K155" s="35"/>
      <c r="L155" s="38"/>
      <c r="M155" s="214"/>
      <c r="N155" s="215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114</v>
      </c>
      <c r="AU155" s="16" t="s">
        <v>79</v>
      </c>
    </row>
    <row r="156" spans="1:65" s="2" customFormat="1" ht="16.5" customHeight="1">
      <c r="A156" s="33"/>
      <c r="B156" s="34"/>
      <c r="C156" s="227" t="s">
        <v>196</v>
      </c>
      <c r="D156" s="227" t="s">
        <v>128</v>
      </c>
      <c r="E156" s="228" t="s">
        <v>197</v>
      </c>
      <c r="F156" s="229" t="s">
        <v>198</v>
      </c>
      <c r="G156" s="230" t="s">
        <v>152</v>
      </c>
      <c r="H156" s="231">
        <v>72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37</v>
      </c>
      <c r="O156" s="70"/>
      <c r="P156" s="208">
        <f>O156*H156</f>
        <v>0</v>
      </c>
      <c r="Q156" s="208">
        <v>2.0000000000000002E-5</v>
      </c>
      <c r="R156" s="208">
        <f>Q156*H156</f>
        <v>1.4400000000000001E-3</v>
      </c>
      <c r="S156" s="208">
        <v>0</v>
      </c>
      <c r="T156" s="209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0" t="s">
        <v>131</v>
      </c>
      <c r="AT156" s="210" t="s">
        <v>128</v>
      </c>
      <c r="AU156" s="210" t="s">
        <v>79</v>
      </c>
      <c r="AY156" s="16" t="s">
        <v>105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77</v>
      </c>
      <c r="BK156" s="211">
        <f>ROUND(I156*H156,2)</f>
        <v>0</v>
      </c>
      <c r="BL156" s="16" t="s">
        <v>112</v>
      </c>
      <c r="BM156" s="210" t="s">
        <v>199</v>
      </c>
    </row>
    <row r="157" spans="1:65" s="2" customFormat="1" ht="11.25">
      <c r="A157" s="33"/>
      <c r="B157" s="34"/>
      <c r="C157" s="35"/>
      <c r="D157" s="212" t="s">
        <v>114</v>
      </c>
      <c r="E157" s="35"/>
      <c r="F157" s="213" t="s">
        <v>198</v>
      </c>
      <c r="G157" s="35"/>
      <c r="H157" s="35"/>
      <c r="I157" s="109"/>
      <c r="J157" s="35"/>
      <c r="K157" s="35"/>
      <c r="L157" s="38"/>
      <c r="M157" s="214"/>
      <c r="N157" s="215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114</v>
      </c>
      <c r="AU157" s="16" t="s">
        <v>79</v>
      </c>
    </row>
    <row r="158" spans="1:65" s="2" customFormat="1" ht="21.75" customHeight="1">
      <c r="A158" s="33"/>
      <c r="B158" s="34"/>
      <c r="C158" s="227" t="s">
        <v>200</v>
      </c>
      <c r="D158" s="227" t="s">
        <v>128</v>
      </c>
      <c r="E158" s="228" t="s">
        <v>201</v>
      </c>
      <c r="F158" s="229" t="s">
        <v>202</v>
      </c>
      <c r="G158" s="230" t="s">
        <v>152</v>
      </c>
      <c r="H158" s="231">
        <v>36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37</v>
      </c>
      <c r="O158" s="70"/>
      <c r="P158" s="208">
        <f>O158*H158</f>
        <v>0</v>
      </c>
      <c r="Q158" s="208">
        <v>1.4999999999999999E-4</v>
      </c>
      <c r="R158" s="208">
        <f>Q158*H158</f>
        <v>5.3999999999999994E-3</v>
      </c>
      <c r="S158" s="208">
        <v>0</v>
      </c>
      <c r="T158" s="20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0" t="s">
        <v>131</v>
      </c>
      <c r="AT158" s="210" t="s">
        <v>128</v>
      </c>
      <c r="AU158" s="210" t="s">
        <v>79</v>
      </c>
      <c r="AY158" s="16" t="s">
        <v>105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77</v>
      </c>
      <c r="BK158" s="211">
        <f>ROUND(I158*H158,2)</f>
        <v>0</v>
      </c>
      <c r="BL158" s="16" t="s">
        <v>112</v>
      </c>
      <c r="BM158" s="210" t="s">
        <v>203</v>
      </c>
    </row>
    <row r="159" spans="1:65" s="2" customFormat="1" ht="11.25">
      <c r="A159" s="33"/>
      <c r="B159" s="34"/>
      <c r="C159" s="35"/>
      <c r="D159" s="212" t="s">
        <v>114</v>
      </c>
      <c r="E159" s="35"/>
      <c r="F159" s="213" t="s">
        <v>202</v>
      </c>
      <c r="G159" s="35"/>
      <c r="H159" s="35"/>
      <c r="I159" s="109"/>
      <c r="J159" s="35"/>
      <c r="K159" s="35"/>
      <c r="L159" s="38"/>
      <c r="M159" s="214"/>
      <c r="N159" s="215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114</v>
      </c>
      <c r="AU159" s="16" t="s">
        <v>79</v>
      </c>
    </row>
    <row r="160" spans="1:65" s="2" customFormat="1" ht="16.5" customHeight="1">
      <c r="A160" s="33"/>
      <c r="B160" s="34"/>
      <c r="C160" s="198" t="s">
        <v>204</v>
      </c>
      <c r="D160" s="198" t="s">
        <v>108</v>
      </c>
      <c r="E160" s="199" t="s">
        <v>205</v>
      </c>
      <c r="F160" s="200" t="s">
        <v>206</v>
      </c>
      <c r="G160" s="201" t="s">
        <v>152</v>
      </c>
      <c r="H160" s="202">
        <v>4</v>
      </c>
      <c r="I160" s="203"/>
      <c r="J160" s="204">
        <f>ROUND(I160*H160,2)</f>
        <v>0</v>
      </c>
      <c r="K160" s="205"/>
      <c r="L160" s="38"/>
      <c r="M160" s="206" t="s">
        <v>1</v>
      </c>
      <c r="N160" s="207" t="s">
        <v>37</v>
      </c>
      <c r="O160" s="70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0" t="s">
        <v>112</v>
      </c>
      <c r="AT160" s="210" t="s">
        <v>108</v>
      </c>
      <c r="AU160" s="210" t="s">
        <v>79</v>
      </c>
      <c r="AY160" s="16" t="s">
        <v>105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77</v>
      </c>
      <c r="BK160" s="211">
        <f>ROUND(I160*H160,2)</f>
        <v>0</v>
      </c>
      <c r="BL160" s="16" t="s">
        <v>112</v>
      </c>
      <c r="BM160" s="210" t="s">
        <v>207</v>
      </c>
    </row>
    <row r="161" spans="1:65" s="2" customFormat="1" ht="29.25">
      <c r="A161" s="33"/>
      <c r="B161" s="34"/>
      <c r="C161" s="35"/>
      <c r="D161" s="212" t="s">
        <v>114</v>
      </c>
      <c r="E161" s="35"/>
      <c r="F161" s="213" t="s">
        <v>208</v>
      </c>
      <c r="G161" s="35"/>
      <c r="H161" s="35"/>
      <c r="I161" s="109"/>
      <c r="J161" s="35"/>
      <c r="K161" s="35"/>
      <c r="L161" s="38"/>
      <c r="M161" s="214"/>
      <c r="N161" s="215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114</v>
      </c>
      <c r="AU161" s="16" t="s">
        <v>79</v>
      </c>
    </row>
    <row r="162" spans="1:65" s="2" customFormat="1" ht="21.75" customHeight="1">
      <c r="A162" s="33"/>
      <c r="B162" s="34"/>
      <c r="C162" s="198" t="s">
        <v>7</v>
      </c>
      <c r="D162" s="198" t="s">
        <v>108</v>
      </c>
      <c r="E162" s="199" t="s">
        <v>209</v>
      </c>
      <c r="F162" s="200" t="s">
        <v>210</v>
      </c>
      <c r="G162" s="201" t="s">
        <v>211</v>
      </c>
      <c r="H162" s="202">
        <v>8010</v>
      </c>
      <c r="I162" s="203"/>
      <c r="J162" s="204">
        <f>ROUND(I162*H162,2)</f>
        <v>0</v>
      </c>
      <c r="K162" s="205"/>
      <c r="L162" s="38"/>
      <c r="M162" s="206" t="s">
        <v>1</v>
      </c>
      <c r="N162" s="207" t="s">
        <v>37</v>
      </c>
      <c r="O162" s="70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0" t="s">
        <v>112</v>
      </c>
      <c r="AT162" s="210" t="s">
        <v>108</v>
      </c>
      <c r="AU162" s="210" t="s">
        <v>79</v>
      </c>
      <c r="AY162" s="16" t="s">
        <v>105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77</v>
      </c>
      <c r="BK162" s="211">
        <f>ROUND(I162*H162,2)</f>
        <v>0</v>
      </c>
      <c r="BL162" s="16" t="s">
        <v>112</v>
      </c>
      <c r="BM162" s="210" t="s">
        <v>212</v>
      </c>
    </row>
    <row r="163" spans="1:65" s="2" customFormat="1" ht="48.75">
      <c r="A163" s="33"/>
      <c r="B163" s="34"/>
      <c r="C163" s="35"/>
      <c r="D163" s="212" t="s">
        <v>114</v>
      </c>
      <c r="E163" s="35"/>
      <c r="F163" s="213" t="s">
        <v>213</v>
      </c>
      <c r="G163" s="35"/>
      <c r="H163" s="35"/>
      <c r="I163" s="109"/>
      <c r="J163" s="35"/>
      <c r="K163" s="35"/>
      <c r="L163" s="38"/>
      <c r="M163" s="214"/>
      <c r="N163" s="215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114</v>
      </c>
      <c r="AU163" s="16" t="s">
        <v>79</v>
      </c>
    </row>
    <row r="164" spans="1:65" s="2" customFormat="1" ht="21.75" customHeight="1">
      <c r="A164" s="33"/>
      <c r="B164" s="34"/>
      <c r="C164" s="227" t="s">
        <v>214</v>
      </c>
      <c r="D164" s="227" t="s">
        <v>128</v>
      </c>
      <c r="E164" s="228" t="s">
        <v>215</v>
      </c>
      <c r="F164" s="229" t="s">
        <v>216</v>
      </c>
      <c r="G164" s="230" t="s">
        <v>152</v>
      </c>
      <c r="H164" s="231">
        <v>16020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37</v>
      </c>
      <c r="O164" s="70"/>
      <c r="P164" s="208">
        <f>O164*H164</f>
        <v>0</v>
      </c>
      <c r="Q164" s="208">
        <v>1.23E-3</v>
      </c>
      <c r="R164" s="208">
        <f>Q164*H164</f>
        <v>19.704599999999999</v>
      </c>
      <c r="S164" s="208">
        <v>0</v>
      </c>
      <c r="T164" s="209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0" t="s">
        <v>131</v>
      </c>
      <c r="AT164" s="210" t="s">
        <v>128</v>
      </c>
      <c r="AU164" s="210" t="s">
        <v>79</v>
      </c>
      <c r="AY164" s="16" t="s">
        <v>105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77</v>
      </c>
      <c r="BK164" s="211">
        <f>ROUND(I164*H164,2)</f>
        <v>0</v>
      </c>
      <c r="BL164" s="16" t="s">
        <v>112</v>
      </c>
      <c r="BM164" s="210" t="s">
        <v>217</v>
      </c>
    </row>
    <row r="165" spans="1:65" s="2" customFormat="1" ht="19.5">
      <c r="A165" s="33"/>
      <c r="B165" s="34"/>
      <c r="C165" s="35"/>
      <c r="D165" s="212" t="s">
        <v>114</v>
      </c>
      <c r="E165" s="35"/>
      <c r="F165" s="213" t="s">
        <v>216</v>
      </c>
      <c r="G165" s="35"/>
      <c r="H165" s="35"/>
      <c r="I165" s="109"/>
      <c r="J165" s="35"/>
      <c r="K165" s="35"/>
      <c r="L165" s="38"/>
      <c r="M165" s="214"/>
      <c r="N165" s="215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114</v>
      </c>
      <c r="AU165" s="16" t="s">
        <v>79</v>
      </c>
    </row>
    <row r="166" spans="1:65" s="2" customFormat="1" ht="16.5" customHeight="1">
      <c r="A166" s="33"/>
      <c r="B166" s="34"/>
      <c r="C166" s="227" t="s">
        <v>218</v>
      </c>
      <c r="D166" s="227" t="s">
        <v>128</v>
      </c>
      <c r="E166" s="228" t="s">
        <v>219</v>
      </c>
      <c r="F166" s="229" t="s">
        <v>220</v>
      </c>
      <c r="G166" s="230" t="s">
        <v>152</v>
      </c>
      <c r="H166" s="231">
        <v>8010</v>
      </c>
      <c r="I166" s="232"/>
      <c r="J166" s="233">
        <f>ROUND(I166*H166,2)</f>
        <v>0</v>
      </c>
      <c r="K166" s="234"/>
      <c r="L166" s="235"/>
      <c r="M166" s="236" t="s">
        <v>1</v>
      </c>
      <c r="N166" s="237" t="s">
        <v>37</v>
      </c>
      <c r="O166" s="70"/>
      <c r="P166" s="208">
        <f>O166*H166</f>
        <v>0</v>
      </c>
      <c r="Q166" s="208">
        <v>1.8000000000000001E-4</v>
      </c>
      <c r="R166" s="208">
        <f>Q166*H166</f>
        <v>1.4418000000000002</v>
      </c>
      <c r="S166" s="208">
        <v>0</v>
      </c>
      <c r="T166" s="209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0" t="s">
        <v>131</v>
      </c>
      <c r="AT166" s="210" t="s">
        <v>128</v>
      </c>
      <c r="AU166" s="210" t="s">
        <v>79</v>
      </c>
      <c r="AY166" s="16" t="s">
        <v>105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77</v>
      </c>
      <c r="BK166" s="211">
        <f>ROUND(I166*H166,2)</f>
        <v>0</v>
      </c>
      <c r="BL166" s="16" t="s">
        <v>112</v>
      </c>
      <c r="BM166" s="210" t="s">
        <v>221</v>
      </c>
    </row>
    <row r="167" spans="1:65" s="2" customFormat="1" ht="11.25">
      <c r="A167" s="33"/>
      <c r="B167" s="34"/>
      <c r="C167" s="35"/>
      <c r="D167" s="212" t="s">
        <v>114</v>
      </c>
      <c r="E167" s="35"/>
      <c r="F167" s="213" t="s">
        <v>220</v>
      </c>
      <c r="G167" s="35"/>
      <c r="H167" s="35"/>
      <c r="I167" s="109"/>
      <c r="J167" s="35"/>
      <c r="K167" s="35"/>
      <c r="L167" s="38"/>
      <c r="M167" s="214"/>
      <c r="N167" s="215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114</v>
      </c>
      <c r="AU167" s="16" t="s">
        <v>79</v>
      </c>
    </row>
    <row r="168" spans="1:65" s="2" customFormat="1" ht="21.75" customHeight="1">
      <c r="A168" s="33"/>
      <c r="B168" s="34"/>
      <c r="C168" s="198" t="s">
        <v>222</v>
      </c>
      <c r="D168" s="198" t="s">
        <v>108</v>
      </c>
      <c r="E168" s="199" t="s">
        <v>223</v>
      </c>
      <c r="F168" s="200" t="s">
        <v>224</v>
      </c>
      <c r="G168" s="201" t="s">
        <v>147</v>
      </c>
      <c r="H168" s="202">
        <v>2</v>
      </c>
      <c r="I168" s="203"/>
      <c r="J168" s="204">
        <f>ROUND(I168*H168,2)</f>
        <v>0</v>
      </c>
      <c r="K168" s="205"/>
      <c r="L168" s="38"/>
      <c r="M168" s="206" t="s">
        <v>1</v>
      </c>
      <c r="N168" s="207" t="s">
        <v>37</v>
      </c>
      <c r="O168" s="70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0" t="s">
        <v>112</v>
      </c>
      <c r="AT168" s="210" t="s">
        <v>108</v>
      </c>
      <c r="AU168" s="210" t="s">
        <v>79</v>
      </c>
      <c r="AY168" s="16" t="s">
        <v>105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77</v>
      </c>
      <c r="BK168" s="211">
        <f>ROUND(I168*H168,2)</f>
        <v>0</v>
      </c>
      <c r="BL168" s="16" t="s">
        <v>112</v>
      </c>
      <c r="BM168" s="210" t="s">
        <v>225</v>
      </c>
    </row>
    <row r="169" spans="1:65" s="2" customFormat="1" ht="78">
      <c r="A169" s="33"/>
      <c r="B169" s="34"/>
      <c r="C169" s="35"/>
      <c r="D169" s="212" t="s">
        <v>114</v>
      </c>
      <c r="E169" s="35"/>
      <c r="F169" s="213" t="s">
        <v>226</v>
      </c>
      <c r="G169" s="35"/>
      <c r="H169" s="35"/>
      <c r="I169" s="109"/>
      <c r="J169" s="35"/>
      <c r="K169" s="35"/>
      <c r="L169" s="38"/>
      <c r="M169" s="214"/>
      <c r="N169" s="215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114</v>
      </c>
      <c r="AU169" s="16" t="s">
        <v>79</v>
      </c>
    </row>
    <row r="170" spans="1:65" s="2" customFormat="1" ht="21.75" customHeight="1">
      <c r="A170" s="33"/>
      <c r="B170" s="34"/>
      <c r="C170" s="198" t="s">
        <v>227</v>
      </c>
      <c r="D170" s="198" t="s">
        <v>108</v>
      </c>
      <c r="E170" s="199" t="s">
        <v>228</v>
      </c>
      <c r="F170" s="200" t="s">
        <v>229</v>
      </c>
      <c r="G170" s="201" t="s">
        <v>147</v>
      </c>
      <c r="H170" s="202">
        <v>0.5</v>
      </c>
      <c r="I170" s="203"/>
      <c r="J170" s="204">
        <f>ROUND(I170*H170,2)</f>
        <v>0</v>
      </c>
      <c r="K170" s="205"/>
      <c r="L170" s="38"/>
      <c r="M170" s="206" t="s">
        <v>1</v>
      </c>
      <c r="N170" s="207" t="s">
        <v>37</v>
      </c>
      <c r="O170" s="70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0" t="s">
        <v>112</v>
      </c>
      <c r="AT170" s="210" t="s">
        <v>108</v>
      </c>
      <c r="AU170" s="210" t="s">
        <v>79</v>
      </c>
      <c r="AY170" s="16" t="s">
        <v>105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6" t="s">
        <v>77</v>
      </c>
      <c r="BK170" s="211">
        <f>ROUND(I170*H170,2)</f>
        <v>0</v>
      </c>
      <c r="BL170" s="16" t="s">
        <v>112</v>
      </c>
      <c r="BM170" s="210" t="s">
        <v>230</v>
      </c>
    </row>
    <row r="171" spans="1:65" s="2" customFormat="1" ht="78">
      <c r="A171" s="33"/>
      <c r="B171" s="34"/>
      <c r="C171" s="35"/>
      <c r="D171" s="212" t="s">
        <v>114</v>
      </c>
      <c r="E171" s="35"/>
      <c r="F171" s="213" t="s">
        <v>231</v>
      </c>
      <c r="G171" s="35"/>
      <c r="H171" s="35"/>
      <c r="I171" s="109"/>
      <c r="J171" s="35"/>
      <c r="K171" s="35"/>
      <c r="L171" s="38"/>
      <c r="M171" s="214"/>
      <c r="N171" s="215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114</v>
      </c>
      <c r="AU171" s="16" t="s">
        <v>79</v>
      </c>
    </row>
    <row r="172" spans="1:65" s="2" customFormat="1" ht="21.75" customHeight="1">
      <c r="A172" s="33"/>
      <c r="B172" s="34"/>
      <c r="C172" s="198" t="s">
        <v>232</v>
      </c>
      <c r="D172" s="198" t="s">
        <v>108</v>
      </c>
      <c r="E172" s="199" t="s">
        <v>233</v>
      </c>
      <c r="F172" s="200" t="s">
        <v>234</v>
      </c>
      <c r="G172" s="201" t="s">
        <v>235</v>
      </c>
      <c r="H172" s="202">
        <v>4</v>
      </c>
      <c r="I172" s="203"/>
      <c r="J172" s="204">
        <f>ROUND(I172*H172,2)</f>
        <v>0</v>
      </c>
      <c r="K172" s="205"/>
      <c r="L172" s="38"/>
      <c r="M172" s="206" t="s">
        <v>1</v>
      </c>
      <c r="N172" s="207" t="s">
        <v>37</v>
      </c>
      <c r="O172" s="70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0" t="s">
        <v>112</v>
      </c>
      <c r="AT172" s="210" t="s">
        <v>108</v>
      </c>
      <c r="AU172" s="210" t="s">
        <v>79</v>
      </c>
      <c r="AY172" s="16" t="s">
        <v>105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6" t="s">
        <v>77</v>
      </c>
      <c r="BK172" s="211">
        <f>ROUND(I172*H172,2)</f>
        <v>0</v>
      </c>
      <c r="BL172" s="16" t="s">
        <v>112</v>
      </c>
      <c r="BM172" s="210" t="s">
        <v>236</v>
      </c>
    </row>
    <row r="173" spans="1:65" s="2" customFormat="1" ht="68.25">
      <c r="A173" s="33"/>
      <c r="B173" s="34"/>
      <c r="C173" s="35"/>
      <c r="D173" s="212" t="s">
        <v>114</v>
      </c>
      <c r="E173" s="35"/>
      <c r="F173" s="213" t="s">
        <v>237</v>
      </c>
      <c r="G173" s="35"/>
      <c r="H173" s="35"/>
      <c r="I173" s="109"/>
      <c r="J173" s="35"/>
      <c r="K173" s="35"/>
      <c r="L173" s="38"/>
      <c r="M173" s="214"/>
      <c r="N173" s="215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114</v>
      </c>
      <c r="AU173" s="16" t="s">
        <v>79</v>
      </c>
    </row>
    <row r="174" spans="1:65" s="2" customFormat="1" ht="21.75" customHeight="1">
      <c r="A174" s="33"/>
      <c r="B174" s="34"/>
      <c r="C174" s="198" t="s">
        <v>238</v>
      </c>
      <c r="D174" s="198" t="s">
        <v>108</v>
      </c>
      <c r="E174" s="199" t="s">
        <v>239</v>
      </c>
      <c r="F174" s="200" t="s">
        <v>240</v>
      </c>
      <c r="G174" s="201" t="s">
        <v>152</v>
      </c>
      <c r="H174" s="202">
        <v>2</v>
      </c>
      <c r="I174" s="203"/>
      <c r="J174" s="204">
        <f>ROUND(I174*H174,2)</f>
        <v>0</v>
      </c>
      <c r="K174" s="205"/>
      <c r="L174" s="38"/>
      <c r="M174" s="206" t="s">
        <v>1</v>
      </c>
      <c r="N174" s="207" t="s">
        <v>37</v>
      </c>
      <c r="O174" s="70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0" t="s">
        <v>112</v>
      </c>
      <c r="AT174" s="210" t="s">
        <v>108</v>
      </c>
      <c r="AU174" s="210" t="s">
        <v>79</v>
      </c>
      <c r="AY174" s="16" t="s">
        <v>105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6" t="s">
        <v>77</v>
      </c>
      <c r="BK174" s="211">
        <f>ROUND(I174*H174,2)</f>
        <v>0</v>
      </c>
      <c r="BL174" s="16" t="s">
        <v>112</v>
      </c>
      <c r="BM174" s="210" t="s">
        <v>241</v>
      </c>
    </row>
    <row r="175" spans="1:65" s="2" customFormat="1" ht="29.25">
      <c r="A175" s="33"/>
      <c r="B175" s="34"/>
      <c r="C175" s="35"/>
      <c r="D175" s="212" t="s">
        <v>114</v>
      </c>
      <c r="E175" s="35"/>
      <c r="F175" s="213" t="s">
        <v>242</v>
      </c>
      <c r="G175" s="35"/>
      <c r="H175" s="35"/>
      <c r="I175" s="109"/>
      <c r="J175" s="35"/>
      <c r="K175" s="35"/>
      <c r="L175" s="38"/>
      <c r="M175" s="214"/>
      <c r="N175" s="215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114</v>
      </c>
      <c r="AU175" s="16" t="s">
        <v>79</v>
      </c>
    </row>
    <row r="176" spans="1:65" s="2" customFormat="1" ht="21.75" customHeight="1">
      <c r="A176" s="33"/>
      <c r="B176" s="34"/>
      <c r="C176" s="198" t="s">
        <v>243</v>
      </c>
      <c r="D176" s="198" t="s">
        <v>108</v>
      </c>
      <c r="E176" s="199" t="s">
        <v>244</v>
      </c>
      <c r="F176" s="200" t="s">
        <v>245</v>
      </c>
      <c r="G176" s="201" t="s">
        <v>152</v>
      </c>
      <c r="H176" s="202">
        <v>2</v>
      </c>
      <c r="I176" s="203"/>
      <c r="J176" s="204">
        <f>ROUND(I176*H176,2)</f>
        <v>0</v>
      </c>
      <c r="K176" s="205"/>
      <c r="L176" s="38"/>
      <c r="M176" s="206" t="s">
        <v>1</v>
      </c>
      <c r="N176" s="207" t="s">
        <v>37</v>
      </c>
      <c r="O176" s="70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0" t="s">
        <v>112</v>
      </c>
      <c r="AT176" s="210" t="s">
        <v>108</v>
      </c>
      <c r="AU176" s="210" t="s">
        <v>79</v>
      </c>
      <c r="AY176" s="16" t="s">
        <v>105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77</v>
      </c>
      <c r="BK176" s="211">
        <f>ROUND(I176*H176,2)</f>
        <v>0</v>
      </c>
      <c r="BL176" s="16" t="s">
        <v>112</v>
      </c>
      <c r="BM176" s="210" t="s">
        <v>246</v>
      </c>
    </row>
    <row r="177" spans="1:65" s="2" customFormat="1" ht="29.25">
      <c r="A177" s="33"/>
      <c r="B177" s="34"/>
      <c r="C177" s="35"/>
      <c r="D177" s="212" t="s">
        <v>114</v>
      </c>
      <c r="E177" s="35"/>
      <c r="F177" s="213" t="s">
        <v>247</v>
      </c>
      <c r="G177" s="35"/>
      <c r="H177" s="35"/>
      <c r="I177" s="109"/>
      <c r="J177" s="35"/>
      <c r="K177" s="35"/>
      <c r="L177" s="38"/>
      <c r="M177" s="214"/>
      <c r="N177" s="215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114</v>
      </c>
      <c r="AU177" s="16" t="s">
        <v>79</v>
      </c>
    </row>
    <row r="178" spans="1:65" s="2" customFormat="1" ht="16.5" customHeight="1">
      <c r="A178" s="33"/>
      <c r="B178" s="34"/>
      <c r="C178" s="227" t="s">
        <v>248</v>
      </c>
      <c r="D178" s="227" t="s">
        <v>128</v>
      </c>
      <c r="E178" s="228" t="s">
        <v>249</v>
      </c>
      <c r="F178" s="229" t="s">
        <v>250</v>
      </c>
      <c r="G178" s="230" t="s">
        <v>152</v>
      </c>
      <c r="H178" s="231">
        <v>2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37</v>
      </c>
      <c r="O178" s="70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0" t="s">
        <v>131</v>
      </c>
      <c r="AT178" s="210" t="s">
        <v>128</v>
      </c>
      <c r="AU178" s="210" t="s">
        <v>79</v>
      </c>
      <c r="AY178" s="16" t="s">
        <v>105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77</v>
      </c>
      <c r="BK178" s="211">
        <f>ROUND(I178*H178,2)</f>
        <v>0</v>
      </c>
      <c r="BL178" s="16" t="s">
        <v>112</v>
      </c>
      <c r="BM178" s="210" t="s">
        <v>251</v>
      </c>
    </row>
    <row r="179" spans="1:65" s="2" customFormat="1" ht="11.25">
      <c r="A179" s="33"/>
      <c r="B179" s="34"/>
      <c r="C179" s="35"/>
      <c r="D179" s="212" t="s">
        <v>114</v>
      </c>
      <c r="E179" s="35"/>
      <c r="F179" s="213" t="s">
        <v>252</v>
      </c>
      <c r="G179" s="35"/>
      <c r="H179" s="35"/>
      <c r="I179" s="109"/>
      <c r="J179" s="35"/>
      <c r="K179" s="35"/>
      <c r="L179" s="38"/>
      <c r="M179" s="214"/>
      <c r="N179" s="215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114</v>
      </c>
      <c r="AU179" s="16" t="s">
        <v>79</v>
      </c>
    </row>
    <row r="180" spans="1:65" s="2" customFormat="1" ht="33" customHeight="1">
      <c r="A180" s="33"/>
      <c r="B180" s="34"/>
      <c r="C180" s="198" t="s">
        <v>253</v>
      </c>
      <c r="D180" s="198" t="s">
        <v>108</v>
      </c>
      <c r="E180" s="199" t="s">
        <v>254</v>
      </c>
      <c r="F180" s="200" t="s">
        <v>255</v>
      </c>
      <c r="G180" s="201" t="s">
        <v>178</v>
      </c>
      <c r="H180" s="202">
        <v>10.8</v>
      </c>
      <c r="I180" s="203"/>
      <c r="J180" s="204">
        <f>ROUND(I180*H180,2)</f>
        <v>0</v>
      </c>
      <c r="K180" s="205"/>
      <c r="L180" s="38"/>
      <c r="M180" s="206" t="s">
        <v>1</v>
      </c>
      <c r="N180" s="207" t="s">
        <v>37</v>
      </c>
      <c r="O180" s="70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0" t="s">
        <v>112</v>
      </c>
      <c r="AT180" s="210" t="s">
        <v>108</v>
      </c>
      <c r="AU180" s="210" t="s">
        <v>79</v>
      </c>
      <c r="AY180" s="16" t="s">
        <v>105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6" t="s">
        <v>77</v>
      </c>
      <c r="BK180" s="211">
        <f>ROUND(I180*H180,2)</f>
        <v>0</v>
      </c>
      <c r="BL180" s="16" t="s">
        <v>112</v>
      </c>
      <c r="BM180" s="210" t="s">
        <v>256</v>
      </c>
    </row>
    <row r="181" spans="1:65" s="2" customFormat="1" ht="39">
      <c r="A181" s="33"/>
      <c r="B181" s="34"/>
      <c r="C181" s="35"/>
      <c r="D181" s="212" t="s">
        <v>114</v>
      </c>
      <c r="E181" s="35"/>
      <c r="F181" s="213" t="s">
        <v>257</v>
      </c>
      <c r="G181" s="35"/>
      <c r="H181" s="35"/>
      <c r="I181" s="109"/>
      <c r="J181" s="35"/>
      <c r="K181" s="35"/>
      <c r="L181" s="38"/>
      <c r="M181" s="214"/>
      <c r="N181" s="215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114</v>
      </c>
      <c r="AU181" s="16" t="s">
        <v>79</v>
      </c>
    </row>
    <row r="182" spans="1:65" s="2" customFormat="1" ht="33" customHeight="1">
      <c r="A182" s="33"/>
      <c r="B182" s="34"/>
      <c r="C182" s="198" t="s">
        <v>258</v>
      </c>
      <c r="D182" s="198" t="s">
        <v>108</v>
      </c>
      <c r="E182" s="199" t="s">
        <v>259</v>
      </c>
      <c r="F182" s="200" t="s">
        <v>260</v>
      </c>
      <c r="G182" s="201" t="s">
        <v>178</v>
      </c>
      <c r="H182" s="202">
        <v>10.8</v>
      </c>
      <c r="I182" s="203"/>
      <c r="J182" s="204">
        <f>ROUND(I182*H182,2)</f>
        <v>0</v>
      </c>
      <c r="K182" s="205"/>
      <c r="L182" s="38"/>
      <c r="M182" s="206" t="s">
        <v>1</v>
      </c>
      <c r="N182" s="207" t="s">
        <v>37</v>
      </c>
      <c r="O182" s="70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0" t="s">
        <v>112</v>
      </c>
      <c r="AT182" s="210" t="s">
        <v>108</v>
      </c>
      <c r="AU182" s="210" t="s">
        <v>79</v>
      </c>
      <c r="AY182" s="16" t="s">
        <v>105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6" t="s">
        <v>77</v>
      </c>
      <c r="BK182" s="211">
        <f>ROUND(I182*H182,2)</f>
        <v>0</v>
      </c>
      <c r="BL182" s="16" t="s">
        <v>112</v>
      </c>
      <c r="BM182" s="210" t="s">
        <v>261</v>
      </c>
    </row>
    <row r="183" spans="1:65" s="2" customFormat="1" ht="39">
      <c r="A183" s="33"/>
      <c r="B183" s="34"/>
      <c r="C183" s="35"/>
      <c r="D183" s="212" t="s">
        <v>114</v>
      </c>
      <c r="E183" s="35"/>
      <c r="F183" s="213" t="s">
        <v>262</v>
      </c>
      <c r="G183" s="35"/>
      <c r="H183" s="35"/>
      <c r="I183" s="109"/>
      <c r="J183" s="35"/>
      <c r="K183" s="35"/>
      <c r="L183" s="38"/>
      <c r="M183" s="214"/>
      <c r="N183" s="215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114</v>
      </c>
      <c r="AU183" s="16" t="s">
        <v>79</v>
      </c>
    </row>
    <row r="184" spans="1:65" s="2" customFormat="1" ht="21.75" customHeight="1">
      <c r="A184" s="33"/>
      <c r="B184" s="34"/>
      <c r="C184" s="227" t="s">
        <v>263</v>
      </c>
      <c r="D184" s="227" t="s">
        <v>128</v>
      </c>
      <c r="E184" s="228" t="s">
        <v>264</v>
      </c>
      <c r="F184" s="229" t="s">
        <v>265</v>
      </c>
      <c r="G184" s="230" t="s">
        <v>178</v>
      </c>
      <c r="H184" s="231">
        <v>10.8</v>
      </c>
      <c r="I184" s="232"/>
      <c r="J184" s="233">
        <f>ROUND(I184*H184,2)</f>
        <v>0</v>
      </c>
      <c r="K184" s="234"/>
      <c r="L184" s="235"/>
      <c r="M184" s="236" t="s">
        <v>1</v>
      </c>
      <c r="N184" s="237" t="s">
        <v>37</v>
      </c>
      <c r="O184" s="70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0" t="s">
        <v>131</v>
      </c>
      <c r="AT184" s="210" t="s">
        <v>128</v>
      </c>
      <c r="AU184" s="210" t="s">
        <v>79</v>
      </c>
      <c r="AY184" s="16" t="s">
        <v>105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77</v>
      </c>
      <c r="BK184" s="211">
        <f>ROUND(I184*H184,2)</f>
        <v>0</v>
      </c>
      <c r="BL184" s="16" t="s">
        <v>112</v>
      </c>
      <c r="BM184" s="210" t="s">
        <v>266</v>
      </c>
    </row>
    <row r="185" spans="1:65" s="2" customFormat="1" ht="19.5">
      <c r="A185" s="33"/>
      <c r="B185" s="34"/>
      <c r="C185" s="35"/>
      <c r="D185" s="212" t="s">
        <v>114</v>
      </c>
      <c r="E185" s="35"/>
      <c r="F185" s="213" t="s">
        <v>265</v>
      </c>
      <c r="G185" s="35"/>
      <c r="H185" s="35"/>
      <c r="I185" s="109"/>
      <c r="J185" s="35"/>
      <c r="K185" s="35"/>
      <c r="L185" s="38"/>
      <c r="M185" s="214"/>
      <c r="N185" s="215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114</v>
      </c>
      <c r="AU185" s="16" t="s">
        <v>79</v>
      </c>
    </row>
    <row r="186" spans="1:65" s="13" customFormat="1" ht="11.25">
      <c r="B186" s="216"/>
      <c r="C186" s="217"/>
      <c r="D186" s="212" t="s">
        <v>126</v>
      </c>
      <c r="E186" s="218" t="s">
        <v>1</v>
      </c>
      <c r="F186" s="219" t="s">
        <v>267</v>
      </c>
      <c r="G186" s="217"/>
      <c r="H186" s="220">
        <v>10.8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126</v>
      </c>
      <c r="AU186" s="226" t="s">
        <v>79</v>
      </c>
      <c r="AV186" s="13" t="s">
        <v>79</v>
      </c>
      <c r="AW186" s="13" t="s">
        <v>29</v>
      </c>
      <c r="AX186" s="13" t="s">
        <v>77</v>
      </c>
      <c r="AY186" s="226" t="s">
        <v>105</v>
      </c>
    </row>
    <row r="187" spans="1:65" s="2" customFormat="1" ht="16.5" customHeight="1">
      <c r="A187" s="33"/>
      <c r="B187" s="34"/>
      <c r="C187" s="227" t="s">
        <v>268</v>
      </c>
      <c r="D187" s="227" t="s">
        <v>128</v>
      </c>
      <c r="E187" s="228" t="s">
        <v>269</v>
      </c>
      <c r="F187" s="229" t="s">
        <v>270</v>
      </c>
      <c r="G187" s="230" t="s">
        <v>152</v>
      </c>
      <c r="H187" s="231">
        <v>8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37</v>
      </c>
      <c r="O187" s="70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0" t="s">
        <v>131</v>
      </c>
      <c r="AT187" s="210" t="s">
        <v>128</v>
      </c>
      <c r="AU187" s="210" t="s">
        <v>79</v>
      </c>
      <c r="AY187" s="16" t="s">
        <v>105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6" t="s">
        <v>77</v>
      </c>
      <c r="BK187" s="211">
        <f>ROUND(I187*H187,2)</f>
        <v>0</v>
      </c>
      <c r="BL187" s="16" t="s">
        <v>112</v>
      </c>
      <c r="BM187" s="210" t="s">
        <v>271</v>
      </c>
    </row>
    <row r="188" spans="1:65" s="2" customFormat="1" ht="11.25">
      <c r="A188" s="33"/>
      <c r="B188" s="34"/>
      <c r="C188" s="35"/>
      <c r="D188" s="212" t="s">
        <v>114</v>
      </c>
      <c r="E188" s="35"/>
      <c r="F188" s="213" t="s">
        <v>270</v>
      </c>
      <c r="G188" s="35"/>
      <c r="H188" s="35"/>
      <c r="I188" s="109"/>
      <c r="J188" s="35"/>
      <c r="K188" s="35"/>
      <c r="L188" s="38"/>
      <c r="M188" s="214"/>
      <c r="N188" s="215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114</v>
      </c>
      <c r="AU188" s="16" t="s">
        <v>79</v>
      </c>
    </row>
    <row r="189" spans="1:65" s="2" customFormat="1" ht="21.75" customHeight="1">
      <c r="A189" s="33"/>
      <c r="B189" s="34"/>
      <c r="C189" s="227" t="s">
        <v>272</v>
      </c>
      <c r="D189" s="227" t="s">
        <v>128</v>
      </c>
      <c r="E189" s="228" t="s">
        <v>273</v>
      </c>
      <c r="F189" s="229" t="s">
        <v>274</v>
      </c>
      <c r="G189" s="230" t="s">
        <v>152</v>
      </c>
      <c r="H189" s="231">
        <v>16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37</v>
      </c>
      <c r="O189" s="70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0" t="s">
        <v>131</v>
      </c>
      <c r="AT189" s="210" t="s">
        <v>128</v>
      </c>
      <c r="AU189" s="210" t="s">
        <v>79</v>
      </c>
      <c r="AY189" s="16" t="s">
        <v>105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77</v>
      </c>
      <c r="BK189" s="211">
        <f>ROUND(I189*H189,2)</f>
        <v>0</v>
      </c>
      <c r="BL189" s="16" t="s">
        <v>112</v>
      </c>
      <c r="BM189" s="210" t="s">
        <v>275</v>
      </c>
    </row>
    <row r="190" spans="1:65" s="2" customFormat="1" ht="11.25">
      <c r="A190" s="33"/>
      <c r="B190" s="34"/>
      <c r="C190" s="35"/>
      <c r="D190" s="212" t="s">
        <v>114</v>
      </c>
      <c r="E190" s="35"/>
      <c r="F190" s="213" t="s">
        <v>274</v>
      </c>
      <c r="G190" s="35"/>
      <c r="H190" s="35"/>
      <c r="I190" s="109"/>
      <c r="J190" s="35"/>
      <c r="K190" s="35"/>
      <c r="L190" s="38"/>
      <c r="M190" s="214"/>
      <c r="N190" s="215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114</v>
      </c>
      <c r="AU190" s="16" t="s">
        <v>79</v>
      </c>
    </row>
    <row r="191" spans="1:65" s="2" customFormat="1" ht="16.5" customHeight="1">
      <c r="A191" s="33"/>
      <c r="B191" s="34"/>
      <c r="C191" s="227" t="s">
        <v>276</v>
      </c>
      <c r="D191" s="227" t="s">
        <v>128</v>
      </c>
      <c r="E191" s="228" t="s">
        <v>277</v>
      </c>
      <c r="F191" s="229" t="s">
        <v>278</v>
      </c>
      <c r="G191" s="230" t="s">
        <v>118</v>
      </c>
      <c r="H191" s="231">
        <v>1.32</v>
      </c>
      <c r="I191" s="232"/>
      <c r="J191" s="233">
        <f>ROUND(I191*H191,2)</f>
        <v>0</v>
      </c>
      <c r="K191" s="234"/>
      <c r="L191" s="235"/>
      <c r="M191" s="236" t="s">
        <v>1</v>
      </c>
      <c r="N191" s="237" t="s">
        <v>37</v>
      </c>
      <c r="O191" s="70"/>
      <c r="P191" s="208">
        <f>O191*H191</f>
        <v>0</v>
      </c>
      <c r="Q191" s="208">
        <v>2.4289999999999998</v>
      </c>
      <c r="R191" s="208">
        <f>Q191*H191</f>
        <v>3.20628</v>
      </c>
      <c r="S191" s="208">
        <v>0</v>
      </c>
      <c r="T191" s="20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0" t="s">
        <v>131</v>
      </c>
      <c r="AT191" s="210" t="s">
        <v>128</v>
      </c>
      <c r="AU191" s="210" t="s">
        <v>79</v>
      </c>
      <c r="AY191" s="16" t="s">
        <v>105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77</v>
      </c>
      <c r="BK191" s="211">
        <f>ROUND(I191*H191,2)</f>
        <v>0</v>
      </c>
      <c r="BL191" s="16" t="s">
        <v>112</v>
      </c>
      <c r="BM191" s="210" t="s">
        <v>279</v>
      </c>
    </row>
    <row r="192" spans="1:65" s="2" customFormat="1" ht="11.25">
      <c r="A192" s="33"/>
      <c r="B192" s="34"/>
      <c r="C192" s="35"/>
      <c r="D192" s="212" t="s">
        <v>114</v>
      </c>
      <c r="E192" s="35"/>
      <c r="F192" s="213" t="s">
        <v>280</v>
      </c>
      <c r="G192" s="35"/>
      <c r="H192" s="35"/>
      <c r="I192" s="109"/>
      <c r="J192" s="35"/>
      <c r="K192" s="35"/>
      <c r="L192" s="38"/>
      <c r="M192" s="214"/>
      <c r="N192" s="215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114</v>
      </c>
      <c r="AU192" s="16" t="s">
        <v>79</v>
      </c>
    </row>
    <row r="193" spans="1:65" s="13" customFormat="1" ht="11.25">
      <c r="B193" s="216"/>
      <c r="C193" s="217"/>
      <c r="D193" s="212" t="s">
        <v>126</v>
      </c>
      <c r="E193" s="218" t="s">
        <v>1</v>
      </c>
      <c r="F193" s="219" t="s">
        <v>281</v>
      </c>
      <c r="G193" s="217"/>
      <c r="H193" s="220">
        <v>1.32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126</v>
      </c>
      <c r="AU193" s="226" t="s">
        <v>79</v>
      </c>
      <c r="AV193" s="13" t="s">
        <v>79</v>
      </c>
      <c r="AW193" s="13" t="s">
        <v>29</v>
      </c>
      <c r="AX193" s="13" t="s">
        <v>77</v>
      </c>
      <c r="AY193" s="226" t="s">
        <v>105</v>
      </c>
    </row>
    <row r="194" spans="1:65" s="2" customFormat="1" ht="16.5" customHeight="1">
      <c r="A194" s="33"/>
      <c r="B194" s="34"/>
      <c r="C194" s="198" t="s">
        <v>282</v>
      </c>
      <c r="D194" s="198" t="s">
        <v>108</v>
      </c>
      <c r="E194" s="199" t="s">
        <v>283</v>
      </c>
      <c r="F194" s="200" t="s">
        <v>284</v>
      </c>
      <c r="G194" s="201" t="s">
        <v>178</v>
      </c>
      <c r="H194" s="202">
        <v>14</v>
      </c>
      <c r="I194" s="203"/>
      <c r="J194" s="204">
        <f>ROUND(I194*H194,2)</f>
        <v>0</v>
      </c>
      <c r="K194" s="205"/>
      <c r="L194" s="38"/>
      <c r="M194" s="206" t="s">
        <v>1</v>
      </c>
      <c r="N194" s="207" t="s">
        <v>37</v>
      </c>
      <c r="O194" s="70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0" t="s">
        <v>112</v>
      </c>
      <c r="AT194" s="210" t="s">
        <v>108</v>
      </c>
      <c r="AU194" s="210" t="s">
        <v>79</v>
      </c>
      <c r="AY194" s="16" t="s">
        <v>105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6" t="s">
        <v>77</v>
      </c>
      <c r="BK194" s="211">
        <f>ROUND(I194*H194,2)</f>
        <v>0</v>
      </c>
      <c r="BL194" s="16" t="s">
        <v>112</v>
      </c>
      <c r="BM194" s="210" t="s">
        <v>285</v>
      </c>
    </row>
    <row r="195" spans="1:65" s="2" customFormat="1" ht="19.5">
      <c r="A195" s="33"/>
      <c r="B195" s="34"/>
      <c r="C195" s="35"/>
      <c r="D195" s="212" t="s">
        <v>114</v>
      </c>
      <c r="E195" s="35"/>
      <c r="F195" s="213" t="s">
        <v>286</v>
      </c>
      <c r="G195" s="35"/>
      <c r="H195" s="35"/>
      <c r="I195" s="109"/>
      <c r="J195" s="35"/>
      <c r="K195" s="35"/>
      <c r="L195" s="38"/>
      <c r="M195" s="214"/>
      <c r="N195" s="215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114</v>
      </c>
      <c r="AU195" s="16" t="s">
        <v>79</v>
      </c>
    </row>
    <row r="196" spans="1:65" s="2" customFormat="1" ht="21.75" customHeight="1">
      <c r="A196" s="33"/>
      <c r="B196" s="34"/>
      <c r="C196" s="198" t="s">
        <v>287</v>
      </c>
      <c r="D196" s="198" t="s">
        <v>108</v>
      </c>
      <c r="E196" s="199" t="s">
        <v>288</v>
      </c>
      <c r="F196" s="200" t="s">
        <v>289</v>
      </c>
      <c r="G196" s="201" t="s">
        <v>111</v>
      </c>
      <c r="H196" s="202">
        <v>26</v>
      </c>
      <c r="I196" s="203"/>
      <c r="J196" s="204">
        <f>ROUND(I196*H196,2)</f>
        <v>0</v>
      </c>
      <c r="K196" s="205"/>
      <c r="L196" s="38"/>
      <c r="M196" s="206" t="s">
        <v>1</v>
      </c>
      <c r="N196" s="207" t="s">
        <v>37</v>
      </c>
      <c r="O196" s="70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0" t="s">
        <v>112</v>
      </c>
      <c r="AT196" s="210" t="s">
        <v>108</v>
      </c>
      <c r="AU196" s="210" t="s">
        <v>79</v>
      </c>
      <c r="AY196" s="16" t="s">
        <v>105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6" t="s">
        <v>77</v>
      </c>
      <c r="BK196" s="211">
        <f>ROUND(I196*H196,2)</f>
        <v>0</v>
      </c>
      <c r="BL196" s="16" t="s">
        <v>112</v>
      </c>
      <c r="BM196" s="210" t="s">
        <v>290</v>
      </c>
    </row>
    <row r="197" spans="1:65" s="2" customFormat="1" ht="29.25">
      <c r="A197" s="33"/>
      <c r="B197" s="34"/>
      <c r="C197" s="35"/>
      <c r="D197" s="212" t="s">
        <v>114</v>
      </c>
      <c r="E197" s="35"/>
      <c r="F197" s="213" t="s">
        <v>291</v>
      </c>
      <c r="G197" s="35"/>
      <c r="H197" s="35"/>
      <c r="I197" s="109"/>
      <c r="J197" s="35"/>
      <c r="K197" s="35"/>
      <c r="L197" s="38"/>
      <c r="M197" s="214"/>
      <c r="N197" s="215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114</v>
      </c>
      <c r="AU197" s="16" t="s">
        <v>79</v>
      </c>
    </row>
    <row r="198" spans="1:65" s="2" customFormat="1" ht="21.75" customHeight="1">
      <c r="A198" s="33"/>
      <c r="B198" s="34"/>
      <c r="C198" s="198" t="s">
        <v>292</v>
      </c>
      <c r="D198" s="198" t="s">
        <v>108</v>
      </c>
      <c r="E198" s="199" t="s">
        <v>293</v>
      </c>
      <c r="F198" s="200" t="s">
        <v>294</v>
      </c>
      <c r="G198" s="201" t="s">
        <v>178</v>
      </c>
      <c r="H198" s="202">
        <v>14</v>
      </c>
      <c r="I198" s="203"/>
      <c r="J198" s="204">
        <f>ROUND(I198*H198,2)</f>
        <v>0</v>
      </c>
      <c r="K198" s="205"/>
      <c r="L198" s="38"/>
      <c r="M198" s="206" t="s">
        <v>1</v>
      </c>
      <c r="N198" s="207" t="s">
        <v>37</v>
      </c>
      <c r="O198" s="70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0" t="s">
        <v>112</v>
      </c>
      <c r="AT198" s="210" t="s">
        <v>108</v>
      </c>
      <c r="AU198" s="210" t="s">
        <v>79</v>
      </c>
      <c r="AY198" s="16" t="s">
        <v>105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77</v>
      </c>
      <c r="BK198" s="211">
        <f>ROUND(I198*H198,2)</f>
        <v>0</v>
      </c>
      <c r="BL198" s="16" t="s">
        <v>112</v>
      </c>
      <c r="BM198" s="210" t="s">
        <v>295</v>
      </c>
    </row>
    <row r="199" spans="1:65" s="2" customFormat="1" ht="48.75">
      <c r="A199" s="33"/>
      <c r="B199" s="34"/>
      <c r="C199" s="35"/>
      <c r="D199" s="212" t="s">
        <v>114</v>
      </c>
      <c r="E199" s="35"/>
      <c r="F199" s="213" t="s">
        <v>296</v>
      </c>
      <c r="G199" s="35"/>
      <c r="H199" s="35"/>
      <c r="I199" s="109"/>
      <c r="J199" s="35"/>
      <c r="K199" s="35"/>
      <c r="L199" s="38"/>
      <c r="M199" s="214"/>
      <c r="N199" s="215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114</v>
      </c>
      <c r="AU199" s="16" t="s">
        <v>79</v>
      </c>
    </row>
    <row r="200" spans="1:65" s="2" customFormat="1" ht="21.75" customHeight="1">
      <c r="A200" s="33"/>
      <c r="B200" s="34"/>
      <c r="C200" s="198" t="s">
        <v>297</v>
      </c>
      <c r="D200" s="198" t="s">
        <v>108</v>
      </c>
      <c r="E200" s="199" t="s">
        <v>298</v>
      </c>
      <c r="F200" s="200" t="s">
        <v>299</v>
      </c>
      <c r="G200" s="201" t="s">
        <v>111</v>
      </c>
      <c r="H200" s="202">
        <v>3</v>
      </c>
      <c r="I200" s="203"/>
      <c r="J200" s="204">
        <f>ROUND(I200*H200,2)</f>
        <v>0</v>
      </c>
      <c r="K200" s="205"/>
      <c r="L200" s="38"/>
      <c r="M200" s="206" t="s">
        <v>1</v>
      </c>
      <c r="N200" s="207" t="s">
        <v>37</v>
      </c>
      <c r="O200" s="70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0" t="s">
        <v>112</v>
      </c>
      <c r="AT200" s="210" t="s">
        <v>108</v>
      </c>
      <c r="AU200" s="210" t="s">
        <v>79</v>
      </c>
      <c r="AY200" s="16" t="s">
        <v>105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6" t="s">
        <v>77</v>
      </c>
      <c r="BK200" s="211">
        <f>ROUND(I200*H200,2)</f>
        <v>0</v>
      </c>
      <c r="BL200" s="16" t="s">
        <v>112</v>
      </c>
      <c r="BM200" s="210" t="s">
        <v>300</v>
      </c>
    </row>
    <row r="201" spans="1:65" s="2" customFormat="1" ht="29.25">
      <c r="A201" s="33"/>
      <c r="B201" s="34"/>
      <c r="C201" s="35"/>
      <c r="D201" s="212" t="s">
        <v>114</v>
      </c>
      <c r="E201" s="35"/>
      <c r="F201" s="213" t="s">
        <v>301</v>
      </c>
      <c r="G201" s="35"/>
      <c r="H201" s="35"/>
      <c r="I201" s="109"/>
      <c r="J201" s="35"/>
      <c r="K201" s="35"/>
      <c r="L201" s="38"/>
      <c r="M201" s="214"/>
      <c r="N201" s="215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114</v>
      </c>
      <c r="AU201" s="16" t="s">
        <v>79</v>
      </c>
    </row>
    <row r="202" spans="1:65" s="13" customFormat="1" ht="11.25">
      <c r="B202" s="216"/>
      <c r="C202" s="217"/>
      <c r="D202" s="212" t="s">
        <v>126</v>
      </c>
      <c r="E202" s="218" t="s">
        <v>1</v>
      </c>
      <c r="F202" s="219" t="s">
        <v>302</v>
      </c>
      <c r="G202" s="217"/>
      <c r="H202" s="220">
        <v>3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126</v>
      </c>
      <c r="AU202" s="226" t="s">
        <v>79</v>
      </c>
      <c r="AV202" s="13" t="s">
        <v>79</v>
      </c>
      <c r="AW202" s="13" t="s">
        <v>29</v>
      </c>
      <c r="AX202" s="13" t="s">
        <v>77</v>
      </c>
      <c r="AY202" s="226" t="s">
        <v>105</v>
      </c>
    </row>
    <row r="203" spans="1:65" s="2" customFormat="1" ht="21.75" customHeight="1">
      <c r="A203" s="33"/>
      <c r="B203" s="34"/>
      <c r="C203" s="198" t="s">
        <v>303</v>
      </c>
      <c r="D203" s="198" t="s">
        <v>108</v>
      </c>
      <c r="E203" s="199" t="s">
        <v>304</v>
      </c>
      <c r="F203" s="200" t="s">
        <v>305</v>
      </c>
      <c r="G203" s="201" t="s">
        <v>111</v>
      </c>
      <c r="H203" s="202">
        <v>2</v>
      </c>
      <c r="I203" s="203"/>
      <c r="J203" s="204">
        <f>ROUND(I203*H203,2)</f>
        <v>0</v>
      </c>
      <c r="K203" s="205"/>
      <c r="L203" s="38"/>
      <c r="M203" s="206" t="s">
        <v>1</v>
      </c>
      <c r="N203" s="207" t="s">
        <v>37</v>
      </c>
      <c r="O203" s="70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0" t="s">
        <v>112</v>
      </c>
      <c r="AT203" s="210" t="s">
        <v>108</v>
      </c>
      <c r="AU203" s="210" t="s">
        <v>79</v>
      </c>
      <c r="AY203" s="16" t="s">
        <v>105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6" t="s">
        <v>77</v>
      </c>
      <c r="BK203" s="211">
        <f>ROUND(I203*H203,2)</f>
        <v>0</v>
      </c>
      <c r="BL203" s="16" t="s">
        <v>112</v>
      </c>
      <c r="BM203" s="210" t="s">
        <v>306</v>
      </c>
    </row>
    <row r="204" spans="1:65" s="2" customFormat="1" ht="29.25">
      <c r="A204" s="33"/>
      <c r="B204" s="34"/>
      <c r="C204" s="35"/>
      <c r="D204" s="212" t="s">
        <v>114</v>
      </c>
      <c r="E204" s="35"/>
      <c r="F204" s="213" t="s">
        <v>307</v>
      </c>
      <c r="G204" s="35"/>
      <c r="H204" s="35"/>
      <c r="I204" s="109"/>
      <c r="J204" s="35"/>
      <c r="K204" s="35"/>
      <c r="L204" s="38"/>
      <c r="M204" s="214"/>
      <c r="N204" s="215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114</v>
      </c>
      <c r="AU204" s="16" t="s">
        <v>79</v>
      </c>
    </row>
    <row r="205" spans="1:65" s="2" customFormat="1" ht="21.75" customHeight="1">
      <c r="A205" s="33"/>
      <c r="B205" s="34"/>
      <c r="C205" s="198" t="s">
        <v>308</v>
      </c>
      <c r="D205" s="198" t="s">
        <v>108</v>
      </c>
      <c r="E205" s="199" t="s">
        <v>309</v>
      </c>
      <c r="F205" s="200" t="s">
        <v>310</v>
      </c>
      <c r="G205" s="201" t="s">
        <v>111</v>
      </c>
      <c r="H205" s="202">
        <v>4</v>
      </c>
      <c r="I205" s="203"/>
      <c r="J205" s="204">
        <f>ROUND(I205*H205,2)</f>
        <v>0</v>
      </c>
      <c r="K205" s="205"/>
      <c r="L205" s="38"/>
      <c r="M205" s="206" t="s">
        <v>1</v>
      </c>
      <c r="N205" s="207" t="s">
        <v>37</v>
      </c>
      <c r="O205" s="70"/>
      <c r="P205" s="208">
        <f>O205*H205</f>
        <v>0</v>
      </c>
      <c r="Q205" s="208">
        <v>0</v>
      </c>
      <c r="R205" s="208">
        <f>Q205*H205</f>
        <v>0</v>
      </c>
      <c r="S205" s="208">
        <v>0.17</v>
      </c>
      <c r="T205" s="209">
        <f>S205*H205</f>
        <v>0.68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0" t="s">
        <v>112</v>
      </c>
      <c r="AT205" s="210" t="s">
        <v>108</v>
      </c>
      <c r="AU205" s="210" t="s">
        <v>79</v>
      </c>
      <c r="AY205" s="16" t="s">
        <v>105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6" t="s">
        <v>77</v>
      </c>
      <c r="BK205" s="211">
        <f>ROUND(I205*H205,2)</f>
        <v>0</v>
      </c>
      <c r="BL205" s="16" t="s">
        <v>112</v>
      </c>
      <c r="BM205" s="210" t="s">
        <v>311</v>
      </c>
    </row>
    <row r="206" spans="1:65" s="2" customFormat="1" ht="29.25">
      <c r="A206" s="33"/>
      <c r="B206" s="34"/>
      <c r="C206" s="35"/>
      <c r="D206" s="212" t="s">
        <v>114</v>
      </c>
      <c r="E206" s="35"/>
      <c r="F206" s="213" t="s">
        <v>312</v>
      </c>
      <c r="G206" s="35"/>
      <c r="H206" s="35"/>
      <c r="I206" s="109"/>
      <c r="J206" s="35"/>
      <c r="K206" s="35"/>
      <c r="L206" s="38"/>
      <c r="M206" s="214"/>
      <c r="N206" s="215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114</v>
      </c>
      <c r="AU206" s="16" t="s">
        <v>79</v>
      </c>
    </row>
    <row r="207" spans="1:65" s="2" customFormat="1" ht="21.75" customHeight="1">
      <c r="A207" s="33"/>
      <c r="B207" s="34"/>
      <c r="C207" s="198" t="s">
        <v>313</v>
      </c>
      <c r="D207" s="198" t="s">
        <v>108</v>
      </c>
      <c r="E207" s="199" t="s">
        <v>314</v>
      </c>
      <c r="F207" s="200" t="s">
        <v>315</v>
      </c>
      <c r="G207" s="201" t="s">
        <v>111</v>
      </c>
      <c r="H207" s="202">
        <v>3</v>
      </c>
      <c r="I207" s="203"/>
      <c r="J207" s="204">
        <f>ROUND(I207*H207,2)</f>
        <v>0</v>
      </c>
      <c r="K207" s="205"/>
      <c r="L207" s="38"/>
      <c r="M207" s="206" t="s">
        <v>1</v>
      </c>
      <c r="N207" s="207" t="s">
        <v>37</v>
      </c>
      <c r="O207" s="70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0" t="s">
        <v>112</v>
      </c>
      <c r="AT207" s="210" t="s">
        <v>108</v>
      </c>
      <c r="AU207" s="210" t="s">
        <v>79</v>
      </c>
      <c r="AY207" s="16" t="s">
        <v>105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6" t="s">
        <v>77</v>
      </c>
      <c r="BK207" s="211">
        <f>ROUND(I207*H207,2)</f>
        <v>0</v>
      </c>
      <c r="BL207" s="16" t="s">
        <v>112</v>
      </c>
      <c r="BM207" s="210" t="s">
        <v>316</v>
      </c>
    </row>
    <row r="208" spans="1:65" s="2" customFormat="1" ht="39">
      <c r="A208" s="33"/>
      <c r="B208" s="34"/>
      <c r="C208" s="35"/>
      <c r="D208" s="212" t="s">
        <v>114</v>
      </c>
      <c r="E208" s="35"/>
      <c r="F208" s="213" t="s">
        <v>317</v>
      </c>
      <c r="G208" s="35"/>
      <c r="H208" s="35"/>
      <c r="I208" s="109"/>
      <c r="J208" s="35"/>
      <c r="K208" s="35"/>
      <c r="L208" s="38"/>
      <c r="M208" s="214"/>
      <c r="N208" s="215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114</v>
      </c>
      <c r="AU208" s="16" t="s">
        <v>79</v>
      </c>
    </row>
    <row r="209" spans="1:65" s="2" customFormat="1" ht="16.5" customHeight="1">
      <c r="A209" s="33"/>
      <c r="B209" s="34"/>
      <c r="C209" s="198" t="s">
        <v>318</v>
      </c>
      <c r="D209" s="198" t="s">
        <v>108</v>
      </c>
      <c r="E209" s="199" t="s">
        <v>319</v>
      </c>
      <c r="F209" s="200" t="s">
        <v>320</v>
      </c>
      <c r="G209" s="201" t="s">
        <v>111</v>
      </c>
      <c r="H209" s="202">
        <v>2</v>
      </c>
      <c r="I209" s="203"/>
      <c r="J209" s="204">
        <f>ROUND(I209*H209,2)</f>
        <v>0</v>
      </c>
      <c r="K209" s="205"/>
      <c r="L209" s="38"/>
      <c r="M209" s="206" t="s">
        <v>1</v>
      </c>
      <c r="N209" s="207" t="s">
        <v>37</v>
      </c>
      <c r="O209" s="70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0" t="s">
        <v>112</v>
      </c>
      <c r="AT209" s="210" t="s">
        <v>108</v>
      </c>
      <c r="AU209" s="210" t="s">
        <v>79</v>
      </c>
      <c r="AY209" s="16" t="s">
        <v>105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6" t="s">
        <v>77</v>
      </c>
      <c r="BK209" s="211">
        <f>ROUND(I209*H209,2)</f>
        <v>0</v>
      </c>
      <c r="BL209" s="16" t="s">
        <v>112</v>
      </c>
      <c r="BM209" s="210" t="s">
        <v>321</v>
      </c>
    </row>
    <row r="210" spans="1:65" s="2" customFormat="1" ht="39">
      <c r="A210" s="33"/>
      <c r="B210" s="34"/>
      <c r="C210" s="35"/>
      <c r="D210" s="212" t="s">
        <v>114</v>
      </c>
      <c r="E210" s="35"/>
      <c r="F210" s="213" t="s">
        <v>322</v>
      </c>
      <c r="G210" s="35"/>
      <c r="H210" s="35"/>
      <c r="I210" s="109"/>
      <c r="J210" s="35"/>
      <c r="K210" s="35"/>
      <c r="L210" s="38"/>
      <c r="M210" s="214"/>
      <c r="N210" s="215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114</v>
      </c>
      <c r="AU210" s="16" t="s">
        <v>79</v>
      </c>
    </row>
    <row r="211" spans="1:65" s="2" customFormat="1" ht="16.5" customHeight="1">
      <c r="A211" s="33"/>
      <c r="B211" s="34"/>
      <c r="C211" s="198" t="s">
        <v>323</v>
      </c>
      <c r="D211" s="198" t="s">
        <v>108</v>
      </c>
      <c r="E211" s="199" t="s">
        <v>324</v>
      </c>
      <c r="F211" s="200" t="s">
        <v>325</v>
      </c>
      <c r="G211" s="201" t="s">
        <v>111</v>
      </c>
      <c r="H211" s="202">
        <v>4</v>
      </c>
      <c r="I211" s="203"/>
      <c r="J211" s="204">
        <f>ROUND(I211*H211,2)</f>
        <v>0</v>
      </c>
      <c r="K211" s="205"/>
      <c r="L211" s="38"/>
      <c r="M211" s="206" t="s">
        <v>1</v>
      </c>
      <c r="N211" s="207" t="s">
        <v>37</v>
      </c>
      <c r="O211" s="70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0" t="s">
        <v>112</v>
      </c>
      <c r="AT211" s="210" t="s">
        <v>108</v>
      </c>
      <c r="AU211" s="210" t="s">
        <v>79</v>
      </c>
      <c r="AY211" s="16" t="s">
        <v>105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6" t="s">
        <v>77</v>
      </c>
      <c r="BK211" s="211">
        <f>ROUND(I211*H211,2)</f>
        <v>0</v>
      </c>
      <c r="BL211" s="16" t="s">
        <v>112</v>
      </c>
      <c r="BM211" s="210" t="s">
        <v>326</v>
      </c>
    </row>
    <row r="212" spans="1:65" s="2" customFormat="1" ht="19.5">
      <c r="A212" s="33"/>
      <c r="B212" s="34"/>
      <c r="C212" s="35"/>
      <c r="D212" s="212" t="s">
        <v>114</v>
      </c>
      <c r="E212" s="35"/>
      <c r="F212" s="213" t="s">
        <v>327</v>
      </c>
      <c r="G212" s="35"/>
      <c r="H212" s="35"/>
      <c r="I212" s="109"/>
      <c r="J212" s="35"/>
      <c r="K212" s="35"/>
      <c r="L212" s="38"/>
      <c r="M212" s="214"/>
      <c r="N212" s="215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114</v>
      </c>
      <c r="AU212" s="16" t="s">
        <v>79</v>
      </c>
    </row>
    <row r="213" spans="1:65" s="2" customFormat="1" ht="16.5" customHeight="1">
      <c r="A213" s="33"/>
      <c r="B213" s="34"/>
      <c r="C213" s="198" t="s">
        <v>328</v>
      </c>
      <c r="D213" s="198" t="s">
        <v>108</v>
      </c>
      <c r="E213" s="199" t="s">
        <v>329</v>
      </c>
      <c r="F213" s="200" t="s">
        <v>330</v>
      </c>
      <c r="G213" s="201" t="s">
        <v>118</v>
      </c>
      <c r="H213" s="202">
        <v>5.2</v>
      </c>
      <c r="I213" s="203"/>
      <c r="J213" s="204">
        <f>ROUND(I213*H213,2)</f>
        <v>0</v>
      </c>
      <c r="K213" s="205"/>
      <c r="L213" s="38"/>
      <c r="M213" s="206" t="s">
        <v>1</v>
      </c>
      <c r="N213" s="207" t="s">
        <v>37</v>
      </c>
      <c r="O213" s="70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0" t="s">
        <v>112</v>
      </c>
      <c r="AT213" s="210" t="s">
        <v>108</v>
      </c>
      <c r="AU213" s="210" t="s">
        <v>79</v>
      </c>
      <c r="AY213" s="16" t="s">
        <v>105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6" t="s">
        <v>77</v>
      </c>
      <c r="BK213" s="211">
        <f>ROUND(I213*H213,2)</f>
        <v>0</v>
      </c>
      <c r="BL213" s="16" t="s">
        <v>112</v>
      </c>
      <c r="BM213" s="210" t="s">
        <v>331</v>
      </c>
    </row>
    <row r="214" spans="1:65" s="2" customFormat="1" ht="29.25">
      <c r="A214" s="33"/>
      <c r="B214" s="34"/>
      <c r="C214" s="35"/>
      <c r="D214" s="212" t="s">
        <v>114</v>
      </c>
      <c r="E214" s="35"/>
      <c r="F214" s="213" t="s">
        <v>332</v>
      </c>
      <c r="G214" s="35"/>
      <c r="H214" s="35"/>
      <c r="I214" s="109"/>
      <c r="J214" s="35"/>
      <c r="K214" s="35"/>
      <c r="L214" s="38"/>
      <c r="M214" s="214"/>
      <c r="N214" s="215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114</v>
      </c>
      <c r="AU214" s="16" t="s">
        <v>79</v>
      </c>
    </row>
    <row r="215" spans="1:65" s="13" customFormat="1" ht="11.25">
      <c r="B215" s="216"/>
      <c r="C215" s="217"/>
      <c r="D215" s="212" t="s">
        <v>126</v>
      </c>
      <c r="E215" s="218" t="s">
        <v>1</v>
      </c>
      <c r="F215" s="219" t="s">
        <v>333</v>
      </c>
      <c r="G215" s="217"/>
      <c r="H215" s="220">
        <v>5.2</v>
      </c>
      <c r="I215" s="221"/>
      <c r="J215" s="217"/>
      <c r="K215" s="217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126</v>
      </c>
      <c r="AU215" s="226" t="s">
        <v>79</v>
      </c>
      <c r="AV215" s="13" t="s">
        <v>79</v>
      </c>
      <c r="AW215" s="13" t="s">
        <v>29</v>
      </c>
      <c r="AX215" s="13" t="s">
        <v>77</v>
      </c>
      <c r="AY215" s="226" t="s">
        <v>105</v>
      </c>
    </row>
    <row r="216" spans="1:65" s="2" customFormat="1" ht="16.5" customHeight="1">
      <c r="A216" s="33"/>
      <c r="B216" s="34"/>
      <c r="C216" s="198" t="s">
        <v>334</v>
      </c>
      <c r="D216" s="198" t="s">
        <v>108</v>
      </c>
      <c r="E216" s="199" t="s">
        <v>335</v>
      </c>
      <c r="F216" s="200" t="s">
        <v>336</v>
      </c>
      <c r="G216" s="201" t="s">
        <v>111</v>
      </c>
      <c r="H216" s="202">
        <v>26</v>
      </c>
      <c r="I216" s="203"/>
      <c r="J216" s="204">
        <f>ROUND(I216*H216,2)</f>
        <v>0</v>
      </c>
      <c r="K216" s="205"/>
      <c r="L216" s="38"/>
      <c r="M216" s="206" t="s">
        <v>1</v>
      </c>
      <c r="N216" s="207" t="s">
        <v>37</v>
      </c>
      <c r="O216" s="70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0" t="s">
        <v>112</v>
      </c>
      <c r="AT216" s="210" t="s">
        <v>108</v>
      </c>
      <c r="AU216" s="210" t="s">
        <v>79</v>
      </c>
      <c r="AY216" s="16" t="s">
        <v>105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6" t="s">
        <v>77</v>
      </c>
      <c r="BK216" s="211">
        <f>ROUND(I216*H216,2)</f>
        <v>0</v>
      </c>
      <c r="BL216" s="16" t="s">
        <v>112</v>
      </c>
      <c r="BM216" s="210" t="s">
        <v>337</v>
      </c>
    </row>
    <row r="217" spans="1:65" s="2" customFormat="1" ht="19.5">
      <c r="A217" s="33"/>
      <c r="B217" s="34"/>
      <c r="C217" s="35"/>
      <c r="D217" s="212" t="s">
        <v>114</v>
      </c>
      <c r="E217" s="35"/>
      <c r="F217" s="213" t="s">
        <v>338</v>
      </c>
      <c r="G217" s="35"/>
      <c r="H217" s="35"/>
      <c r="I217" s="109"/>
      <c r="J217" s="35"/>
      <c r="K217" s="35"/>
      <c r="L217" s="38"/>
      <c r="M217" s="214"/>
      <c r="N217" s="215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114</v>
      </c>
      <c r="AU217" s="16" t="s">
        <v>79</v>
      </c>
    </row>
    <row r="218" spans="1:65" s="2" customFormat="1" ht="21.75" customHeight="1">
      <c r="A218" s="33"/>
      <c r="B218" s="34"/>
      <c r="C218" s="198" t="s">
        <v>339</v>
      </c>
      <c r="D218" s="198" t="s">
        <v>108</v>
      </c>
      <c r="E218" s="199" t="s">
        <v>340</v>
      </c>
      <c r="F218" s="200" t="s">
        <v>341</v>
      </c>
      <c r="G218" s="201" t="s">
        <v>111</v>
      </c>
      <c r="H218" s="202">
        <v>26</v>
      </c>
      <c r="I218" s="203"/>
      <c r="J218" s="204">
        <f>ROUND(I218*H218,2)</f>
        <v>0</v>
      </c>
      <c r="K218" s="205"/>
      <c r="L218" s="38"/>
      <c r="M218" s="206" t="s">
        <v>1</v>
      </c>
      <c r="N218" s="207" t="s">
        <v>37</v>
      </c>
      <c r="O218" s="70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0" t="s">
        <v>112</v>
      </c>
      <c r="AT218" s="210" t="s">
        <v>108</v>
      </c>
      <c r="AU218" s="210" t="s">
        <v>79</v>
      </c>
      <c r="AY218" s="16" t="s">
        <v>105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6" t="s">
        <v>77</v>
      </c>
      <c r="BK218" s="211">
        <f>ROUND(I218*H218,2)</f>
        <v>0</v>
      </c>
      <c r="BL218" s="16" t="s">
        <v>112</v>
      </c>
      <c r="BM218" s="210" t="s">
        <v>342</v>
      </c>
    </row>
    <row r="219" spans="1:65" s="2" customFormat="1" ht="48.75">
      <c r="A219" s="33"/>
      <c r="B219" s="34"/>
      <c r="C219" s="35"/>
      <c r="D219" s="212" t="s">
        <v>114</v>
      </c>
      <c r="E219" s="35"/>
      <c r="F219" s="213" t="s">
        <v>343</v>
      </c>
      <c r="G219" s="35"/>
      <c r="H219" s="35"/>
      <c r="I219" s="109"/>
      <c r="J219" s="35"/>
      <c r="K219" s="35"/>
      <c r="L219" s="38"/>
      <c r="M219" s="214"/>
      <c r="N219" s="215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114</v>
      </c>
      <c r="AU219" s="16" t="s">
        <v>79</v>
      </c>
    </row>
    <row r="220" spans="1:65" s="2" customFormat="1" ht="21.75" customHeight="1">
      <c r="A220" s="33"/>
      <c r="B220" s="34"/>
      <c r="C220" s="227" t="s">
        <v>344</v>
      </c>
      <c r="D220" s="227" t="s">
        <v>128</v>
      </c>
      <c r="E220" s="228" t="s">
        <v>345</v>
      </c>
      <c r="F220" s="229" t="s">
        <v>346</v>
      </c>
      <c r="G220" s="230" t="s">
        <v>141</v>
      </c>
      <c r="H220" s="231">
        <v>2.496</v>
      </c>
      <c r="I220" s="232"/>
      <c r="J220" s="233">
        <f>ROUND(I220*H220,2)</f>
        <v>0</v>
      </c>
      <c r="K220" s="234"/>
      <c r="L220" s="235"/>
      <c r="M220" s="236" t="s">
        <v>1</v>
      </c>
      <c r="N220" s="237" t="s">
        <v>37</v>
      </c>
      <c r="O220" s="70"/>
      <c r="P220" s="208">
        <f>O220*H220</f>
        <v>0</v>
      </c>
      <c r="Q220" s="208">
        <v>1</v>
      </c>
      <c r="R220" s="208">
        <f>Q220*H220</f>
        <v>2.496</v>
      </c>
      <c r="S220" s="208">
        <v>0</v>
      </c>
      <c r="T220" s="209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0" t="s">
        <v>131</v>
      </c>
      <c r="AT220" s="210" t="s">
        <v>128</v>
      </c>
      <c r="AU220" s="210" t="s">
        <v>79</v>
      </c>
      <c r="AY220" s="16" t="s">
        <v>105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77</v>
      </c>
      <c r="BK220" s="211">
        <f>ROUND(I220*H220,2)</f>
        <v>0</v>
      </c>
      <c r="BL220" s="16" t="s">
        <v>112</v>
      </c>
      <c r="BM220" s="210" t="s">
        <v>347</v>
      </c>
    </row>
    <row r="221" spans="1:65" s="2" customFormat="1" ht="11.25">
      <c r="A221" s="33"/>
      <c r="B221" s="34"/>
      <c r="C221" s="35"/>
      <c r="D221" s="212" t="s">
        <v>114</v>
      </c>
      <c r="E221" s="35"/>
      <c r="F221" s="213" t="s">
        <v>346</v>
      </c>
      <c r="G221" s="35"/>
      <c r="H221" s="35"/>
      <c r="I221" s="109"/>
      <c r="J221" s="35"/>
      <c r="K221" s="35"/>
      <c r="L221" s="38"/>
      <c r="M221" s="214"/>
      <c r="N221" s="215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114</v>
      </c>
      <c r="AU221" s="16" t="s">
        <v>79</v>
      </c>
    </row>
    <row r="222" spans="1:65" s="13" customFormat="1" ht="11.25">
      <c r="B222" s="216"/>
      <c r="C222" s="217"/>
      <c r="D222" s="212" t="s">
        <v>126</v>
      </c>
      <c r="E222" s="218" t="s">
        <v>1</v>
      </c>
      <c r="F222" s="219" t="s">
        <v>348</v>
      </c>
      <c r="G222" s="217"/>
      <c r="H222" s="220">
        <v>2.496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126</v>
      </c>
      <c r="AU222" s="226" t="s">
        <v>79</v>
      </c>
      <c r="AV222" s="13" t="s">
        <v>79</v>
      </c>
      <c r="AW222" s="13" t="s">
        <v>29</v>
      </c>
      <c r="AX222" s="13" t="s">
        <v>77</v>
      </c>
      <c r="AY222" s="226" t="s">
        <v>105</v>
      </c>
    </row>
    <row r="223" spans="1:65" s="2" customFormat="1" ht="21.75" customHeight="1">
      <c r="A223" s="33"/>
      <c r="B223" s="34"/>
      <c r="C223" s="227" t="s">
        <v>349</v>
      </c>
      <c r="D223" s="227" t="s">
        <v>128</v>
      </c>
      <c r="E223" s="228" t="s">
        <v>350</v>
      </c>
      <c r="F223" s="229" t="s">
        <v>351</v>
      </c>
      <c r="G223" s="230" t="s">
        <v>141</v>
      </c>
      <c r="H223" s="231">
        <v>3.7440000000000002</v>
      </c>
      <c r="I223" s="232"/>
      <c r="J223" s="233">
        <f>ROUND(I223*H223,2)</f>
        <v>0</v>
      </c>
      <c r="K223" s="234"/>
      <c r="L223" s="235"/>
      <c r="M223" s="236" t="s">
        <v>1</v>
      </c>
      <c r="N223" s="237" t="s">
        <v>37</v>
      </c>
      <c r="O223" s="70"/>
      <c r="P223" s="208">
        <f>O223*H223</f>
        <v>0</v>
      </c>
      <c r="Q223" s="208">
        <v>1</v>
      </c>
      <c r="R223" s="208">
        <f>Q223*H223</f>
        <v>3.7440000000000002</v>
      </c>
      <c r="S223" s="208">
        <v>0</v>
      </c>
      <c r="T223" s="209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0" t="s">
        <v>131</v>
      </c>
      <c r="AT223" s="210" t="s">
        <v>128</v>
      </c>
      <c r="AU223" s="210" t="s">
        <v>79</v>
      </c>
      <c r="AY223" s="16" t="s">
        <v>105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6" t="s">
        <v>77</v>
      </c>
      <c r="BK223" s="211">
        <f>ROUND(I223*H223,2)</f>
        <v>0</v>
      </c>
      <c r="BL223" s="16" t="s">
        <v>112</v>
      </c>
      <c r="BM223" s="210" t="s">
        <v>352</v>
      </c>
    </row>
    <row r="224" spans="1:65" s="2" customFormat="1" ht="11.25">
      <c r="A224" s="33"/>
      <c r="B224" s="34"/>
      <c r="C224" s="35"/>
      <c r="D224" s="212" t="s">
        <v>114</v>
      </c>
      <c r="E224" s="35"/>
      <c r="F224" s="213" t="s">
        <v>351</v>
      </c>
      <c r="G224" s="35"/>
      <c r="H224" s="35"/>
      <c r="I224" s="109"/>
      <c r="J224" s="35"/>
      <c r="K224" s="35"/>
      <c r="L224" s="38"/>
      <c r="M224" s="214"/>
      <c r="N224" s="215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114</v>
      </c>
      <c r="AU224" s="16" t="s">
        <v>79</v>
      </c>
    </row>
    <row r="225" spans="1:65" s="13" customFormat="1" ht="11.25">
      <c r="B225" s="216"/>
      <c r="C225" s="217"/>
      <c r="D225" s="212" t="s">
        <v>126</v>
      </c>
      <c r="E225" s="218" t="s">
        <v>1</v>
      </c>
      <c r="F225" s="219" t="s">
        <v>353</v>
      </c>
      <c r="G225" s="217"/>
      <c r="H225" s="220">
        <v>3.7440000000000002</v>
      </c>
      <c r="I225" s="221"/>
      <c r="J225" s="217"/>
      <c r="K225" s="217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126</v>
      </c>
      <c r="AU225" s="226" t="s">
        <v>79</v>
      </c>
      <c r="AV225" s="13" t="s">
        <v>79</v>
      </c>
      <c r="AW225" s="13" t="s">
        <v>29</v>
      </c>
      <c r="AX225" s="13" t="s">
        <v>77</v>
      </c>
      <c r="AY225" s="226" t="s">
        <v>105</v>
      </c>
    </row>
    <row r="226" spans="1:65" s="2" customFormat="1" ht="21.75" customHeight="1">
      <c r="A226" s="33"/>
      <c r="B226" s="34"/>
      <c r="C226" s="227" t="s">
        <v>354</v>
      </c>
      <c r="D226" s="227" t="s">
        <v>128</v>
      </c>
      <c r="E226" s="228" t="s">
        <v>355</v>
      </c>
      <c r="F226" s="229" t="s">
        <v>356</v>
      </c>
      <c r="G226" s="230" t="s">
        <v>141</v>
      </c>
      <c r="H226" s="231">
        <v>1.694</v>
      </c>
      <c r="I226" s="232"/>
      <c r="J226" s="233">
        <f>ROUND(I226*H226,2)</f>
        <v>0</v>
      </c>
      <c r="K226" s="234"/>
      <c r="L226" s="235"/>
      <c r="M226" s="236" t="s">
        <v>1</v>
      </c>
      <c r="N226" s="237" t="s">
        <v>37</v>
      </c>
      <c r="O226" s="70"/>
      <c r="P226" s="208">
        <f>O226*H226</f>
        <v>0</v>
      </c>
      <c r="Q226" s="208">
        <v>1</v>
      </c>
      <c r="R226" s="208">
        <f>Q226*H226</f>
        <v>1.694</v>
      </c>
      <c r="S226" s="208">
        <v>0</v>
      </c>
      <c r="T226" s="209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0" t="s">
        <v>131</v>
      </c>
      <c r="AT226" s="210" t="s">
        <v>128</v>
      </c>
      <c r="AU226" s="210" t="s">
        <v>79</v>
      </c>
      <c r="AY226" s="16" t="s">
        <v>105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6" t="s">
        <v>77</v>
      </c>
      <c r="BK226" s="211">
        <f>ROUND(I226*H226,2)</f>
        <v>0</v>
      </c>
      <c r="BL226" s="16" t="s">
        <v>112</v>
      </c>
      <c r="BM226" s="210" t="s">
        <v>357</v>
      </c>
    </row>
    <row r="227" spans="1:65" s="2" customFormat="1" ht="11.25">
      <c r="A227" s="33"/>
      <c r="B227" s="34"/>
      <c r="C227" s="35"/>
      <c r="D227" s="212" t="s">
        <v>114</v>
      </c>
      <c r="E227" s="35"/>
      <c r="F227" s="213" t="s">
        <v>356</v>
      </c>
      <c r="G227" s="35"/>
      <c r="H227" s="35"/>
      <c r="I227" s="109"/>
      <c r="J227" s="35"/>
      <c r="K227" s="35"/>
      <c r="L227" s="38"/>
      <c r="M227" s="214"/>
      <c r="N227" s="215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114</v>
      </c>
      <c r="AU227" s="16" t="s">
        <v>79</v>
      </c>
    </row>
    <row r="228" spans="1:65" s="13" customFormat="1" ht="11.25">
      <c r="B228" s="216"/>
      <c r="C228" s="217"/>
      <c r="D228" s="212" t="s">
        <v>126</v>
      </c>
      <c r="E228" s="218" t="s">
        <v>1</v>
      </c>
      <c r="F228" s="219" t="s">
        <v>358</v>
      </c>
      <c r="G228" s="217"/>
      <c r="H228" s="220">
        <v>1.694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126</v>
      </c>
      <c r="AU228" s="226" t="s">
        <v>79</v>
      </c>
      <c r="AV228" s="13" t="s">
        <v>79</v>
      </c>
      <c r="AW228" s="13" t="s">
        <v>29</v>
      </c>
      <c r="AX228" s="13" t="s">
        <v>77</v>
      </c>
      <c r="AY228" s="226" t="s">
        <v>105</v>
      </c>
    </row>
    <row r="229" spans="1:65" s="2" customFormat="1" ht="16.5" customHeight="1">
      <c r="A229" s="33"/>
      <c r="B229" s="34"/>
      <c r="C229" s="198" t="s">
        <v>359</v>
      </c>
      <c r="D229" s="198" t="s">
        <v>108</v>
      </c>
      <c r="E229" s="199" t="s">
        <v>360</v>
      </c>
      <c r="F229" s="200" t="s">
        <v>361</v>
      </c>
      <c r="G229" s="201" t="s">
        <v>178</v>
      </c>
      <c r="H229" s="202">
        <v>19</v>
      </c>
      <c r="I229" s="203"/>
      <c r="J229" s="204">
        <f>ROUND(I229*H229,2)</f>
        <v>0</v>
      </c>
      <c r="K229" s="205"/>
      <c r="L229" s="38"/>
      <c r="M229" s="206" t="s">
        <v>1</v>
      </c>
      <c r="N229" s="207" t="s">
        <v>37</v>
      </c>
      <c r="O229" s="70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0" t="s">
        <v>112</v>
      </c>
      <c r="AT229" s="210" t="s">
        <v>108</v>
      </c>
      <c r="AU229" s="210" t="s">
        <v>79</v>
      </c>
      <c r="AY229" s="16" t="s">
        <v>105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6" t="s">
        <v>77</v>
      </c>
      <c r="BK229" s="211">
        <f>ROUND(I229*H229,2)</f>
        <v>0</v>
      </c>
      <c r="BL229" s="16" t="s">
        <v>112</v>
      </c>
      <c r="BM229" s="210" t="s">
        <v>362</v>
      </c>
    </row>
    <row r="230" spans="1:65" s="2" customFormat="1" ht="58.5">
      <c r="A230" s="33"/>
      <c r="B230" s="34"/>
      <c r="C230" s="35"/>
      <c r="D230" s="212" t="s">
        <v>114</v>
      </c>
      <c r="E230" s="35"/>
      <c r="F230" s="213" t="s">
        <v>363</v>
      </c>
      <c r="G230" s="35"/>
      <c r="H230" s="35"/>
      <c r="I230" s="109"/>
      <c r="J230" s="35"/>
      <c r="K230" s="35"/>
      <c r="L230" s="38"/>
      <c r="M230" s="214"/>
      <c r="N230" s="215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114</v>
      </c>
      <c r="AU230" s="16" t="s">
        <v>79</v>
      </c>
    </row>
    <row r="231" spans="1:65" s="2" customFormat="1" ht="16.5" customHeight="1">
      <c r="A231" s="33"/>
      <c r="B231" s="34"/>
      <c r="C231" s="198" t="s">
        <v>364</v>
      </c>
      <c r="D231" s="198" t="s">
        <v>108</v>
      </c>
      <c r="E231" s="199" t="s">
        <v>365</v>
      </c>
      <c r="F231" s="200" t="s">
        <v>366</v>
      </c>
      <c r="G231" s="201" t="s">
        <v>178</v>
      </c>
      <c r="H231" s="202">
        <v>2</v>
      </c>
      <c r="I231" s="203"/>
      <c r="J231" s="204">
        <f>ROUND(I231*H231,2)</f>
        <v>0</v>
      </c>
      <c r="K231" s="205"/>
      <c r="L231" s="38"/>
      <c r="M231" s="206" t="s">
        <v>1</v>
      </c>
      <c r="N231" s="207" t="s">
        <v>37</v>
      </c>
      <c r="O231" s="70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0" t="s">
        <v>112</v>
      </c>
      <c r="AT231" s="210" t="s">
        <v>108</v>
      </c>
      <c r="AU231" s="210" t="s">
        <v>79</v>
      </c>
      <c r="AY231" s="16" t="s">
        <v>105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6" t="s">
        <v>77</v>
      </c>
      <c r="BK231" s="211">
        <f>ROUND(I231*H231,2)</f>
        <v>0</v>
      </c>
      <c r="BL231" s="16" t="s">
        <v>112</v>
      </c>
      <c r="BM231" s="210" t="s">
        <v>367</v>
      </c>
    </row>
    <row r="232" spans="1:65" s="2" customFormat="1" ht="58.5">
      <c r="A232" s="33"/>
      <c r="B232" s="34"/>
      <c r="C232" s="35"/>
      <c r="D232" s="212" t="s">
        <v>114</v>
      </c>
      <c r="E232" s="35"/>
      <c r="F232" s="213" t="s">
        <v>368</v>
      </c>
      <c r="G232" s="35"/>
      <c r="H232" s="35"/>
      <c r="I232" s="109"/>
      <c r="J232" s="35"/>
      <c r="K232" s="35"/>
      <c r="L232" s="38"/>
      <c r="M232" s="214"/>
      <c r="N232" s="215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114</v>
      </c>
      <c r="AU232" s="16" t="s">
        <v>79</v>
      </c>
    </row>
    <row r="233" spans="1:65" s="2" customFormat="1" ht="21.75" customHeight="1">
      <c r="A233" s="33"/>
      <c r="B233" s="34"/>
      <c r="C233" s="227" t="s">
        <v>369</v>
      </c>
      <c r="D233" s="227" t="s">
        <v>128</v>
      </c>
      <c r="E233" s="228" t="s">
        <v>370</v>
      </c>
      <c r="F233" s="229" t="s">
        <v>371</v>
      </c>
      <c r="G233" s="230" t="s">
        <v>152</v>
      </c>
      <c r="H233" s="231">
        <v>2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37</v>
      </c>
      <c r="O233" s="70"/>
      <c r="P233" s="208">
        <f>O233*H233</f>
        <v>0</v>
      </c>
      <c r="Q233" s="208">
        <v>0</v>
      </c>
      <c r="R233" s="208">
        <f>Q233*H233</f>
        <v>0</v>
      </c>
      <c r="S233" s="208">
        <v>0</v>
      </c>
      <c r="T233" s="209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0" t="s">
        <v>131</v>
      </c>
      <c r="AT233" s="210" t="s">
        <v>128</v>
      </c>
      <c r="AU233" s="210" t="s">
        <v>79</v>
      </c>
      <c r="AY233" s="16" t="s">
        <v>105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6" t="s">
        <v>77</v>
      </c>
      <c r="BK233" s="211">
        <f>ROUND(I233*H233,2)</f>
        <v>0</v>
      </c>
      <c r="BL233" s="16" t="s">
        <v>112</v>
      </c>
      <c r="BM233" s="210" t="s">
        <v>372</v>
      </c>
    </row>
    <row r="234" spans="1:65" s="2" customFormat="1" ht="19.5">
      <c r="A234" s="33"/>
      <c r="B234" s="34"/>
      <c r="C234" s="35"/>
      <c r="D234" s="212" t="s">
        <v>114</v>
      </c>
      <c r="E234" s="35"/>
      <c r="F234" s="213" t="s">
        <v>371</v>
      </c>
      <c r="G234" s="35"/>
      <c r="H234" s="35"/>
      <c r="I234" s="109"/>
      <c r="J234" s="35"/>
      <c r="K234" s="35"/>
      <c r="L234" s="38"/>
      <c r="M234" s="214"/>
      <c r="N234" s="215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114</v>
      </c>
      <c r="AU234" s="16" t="s">
        <v>79</v>
      </c>
    </row>
    <row r="235" spans="1:65" s="2" customFormat="1" ht="16.5" customHeight="1">
      <c r="A235" s="33"/>
      <c r="B235" s="34"/>
      <c r="C235" s="227" t="s">
        <v>373</v>
      </c>
      <c r="D235" s="227" t="s">
        <v>128</v>
      </c>
      <c r="E235" s="228" t="s">
        <v>374</v>
      </c>
      <c r="F235" s="229" t="s">
        <v>375</v>
      </c>
      <c r="G235" s="230" t="s">
        <v>152</v>
      </c>
      <c r="H235" s="231">
        <v>2</v>
      </c>
      <c r="I235" s="232"/>
      <c r="J235" s="233">
        <f>ROUND(I235*H235,2)</f>
        <v>0</v>
      </c>
      <c r="K235" s="234"/>
      <c r="L235" s="235"/>
      <c r="M235" s="236" t="s">
        <v>1</v>
      </c>
      <c r="N235" s="237" t="s">
        <v>37</v>
      </c>
      <c r="O235" s="70"/>
      <c r="P235" s="208">
        <f>O235*H235</f>
        <v>0</v>
      </c>
      <c r="Q235" s="208">
        <v>0</v>
      </c>
      <c r="R235" s="208">
        <f>Q235*H235</f>
        <v>0</v>
      </c>
      <c r="S235" s="208">
        <v>0</v>
      </c>
      <c r="T235" s="209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0" t="s">
        <v>131</v>
      </c>
      <c r="AT235" s="210" t="s">
        <v>128</v>
      </c>
      <c r="AU235" s="210" t="s">
        <v>79</v>
      </c>
      <c r="AY235" s="16" t="s">
        <v>105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6" t="s">
        <v>77</v>
      </c>
      <c r="BK235" s="211">
        <f>ROUND(I235*H235,2)</f>
        <v>0</v>
      </c>
      <c r="BL235" s="16" t="s">
        <v>112</v>
      </c>
      <c r="BM235" s="210" t="s">
        <v>376</v>
      </c>
    </row>
    <row r="236" spans="1:65" s="2" customFormat="1" ht="11.25">
      <c r="A236" s="33"/>
      <c r="B236" s="34"/>
      <c r="C236" s="35"/>
      <c r="D236" s="212" t="s">
        <v>114</v>
      </c>
      <c r="E236" s="35"/>
      <c r="F236" s="213" t="s">
        <v>375</v>
      </c>
      <c r="G236" s="35"/>
      <c r="H236" s="35"/>
      <c r="I236" s="109"/>
      <c r="J236" s="35"/>
      <c r="K236" s="35"/>
      <c r="L236" s="38"/>
      <c r="M236" s="214"/>
      <c r="N236" s="215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114</v>
      </c>
      <c r="AU236" s="16" t="s">
        <v>79</v>
      </c>
    </row>
    <row r="237" spans="1:65" s="2" customFormat="1" ht="16.5" customHeight="1">
      <c r="A237" s="33"/>
      <c r="B237" s="34"/>
      <c r="C237" s="227" t="s">
        <v>377</v>
      </c>
      <c r="D237" s="227" t="s">
        <v>128</v>
      </c>
      <c r="E237" s="228" t="s">
        <v>378</v>
      </c>
      <c r="F237" s="229" t="s">
        <v>379</v>
      </c>
      <c r="G237" s="230" t="s">
        <v>118</v>
      </c>
      <c r="H237" s="231">
        <v>7.4999999999999997E-2</v>
      </c>
      <c r="I237" s="232"/>
      <c r="J237" s="233">
        <f>ROUND(I237*H237,2)</f>
        <v>0</v>
      </c>
      <c r="K237" s="234"/>
      <c r="L237" s="235"/>
      <c r="M237" s="236" t="s">
        <v>1</v>
      </c>
      <c r="N237" s="237" t="s">
        <v>37</v>
      </c>
      <c r="O237" s="70"/>
      <c r="P237" s="208">
        <f>O237*H237</f>
        <v>0</v>
      </c>
      <c r="Q237" s="208">
        <v>2.4289999999999998</v>
      </c>
      <c r="R237" s="208">
        <f>Q237*H237</f>
        <v>0.18217499999999998</v>
      </c>
      <c r="S237" s="208">
        <v>0</v>
      </c>
      <c r="T237" s="209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0" t="s">
        <v>131</v>
      </c>
      <c r="AT237" s="210" t="s">
        <v>128</v>
      </c>
      <c r="AU237" s="210" t="s">
        <v>79</v>
      </c>
      <c r="AY237" s="16" t="s">
        <v>105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6" t="s">
        <v>77</v>
      </c>
      <c r="BK237" s="211">
        <f>ROUND(I237*H237,2)</f>
        <v>0</v>
      </c>
      <c r="BL237" s="16" t="s">
        <v>112</v>
      </c>
      <c r="BM237" s="210" t="s">
        <v>380</v>
      </c>
    </row>
    <row r="238" spans="1:65" s="2" customFormat="1" ht="11.25">
      <c r="A238" s="33"/>
      <c r="B238" s="34"/>
      <c r="C238" s="35"/>
      <c r="D238" s="212" t="s">
        <v>114</v>
      </c>
      <c r="E238" s="35"/>
      <c r="F238" s="213" t="s">
        <v>379</v>
      </c>
      <c r="G238" s="35"/>
      <c r="H238" s="35"/>
      <c r="I238" s="109"/>
      <c r="J238" s="35"/>
      <c r="K238" s="35"/>
      <c r="L238" s="38"/>
      <c r="M238" s="214"/>
      <c r="N238" s="215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114</v>
      </c>
      <c r="AU238" s="16" t="s">
        <v>79</v>
      </c>
    </row>
    <row r="239" spans="1:65" s="13" customFormat="1" ht="11.25">
      <c r="B239" s="216"/>
      <c r="C239" s="217"/>
      <c r="D239" s="212" t="s">
        <v>126</v>
      </c>
      <c r="E239" s="218" t="s">
        <v>1</v>
      </c>
      <c r="F239" s="219" t="s">
        <v>381</v>
      </c>
      <c r="G239" s="217"/>
      <c r="H239" s="220">
        <v>7.4999999999999997E-2</v>
      </c>
      <c r="I239" s="221"/>
      <c r="J239" s="217"/>
      <c r="K239" s="217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126</v>
      </c>
      <c r="AU239" s="226" t="s">
        <v>79</v>
      </c>
      <c r="AV239" s="13" t="s">
        <v>79</v>
      </c>
      <c r="AW239" s="13" t="s">
        <v>29</v>
      </c>
      <c r="AX239" s="13" t="s">
        <v>77</v>
      </c>
      <c r="AY239" s="226" t="s">
        <v>105</v>
      </c>
    </row>
    <row r="240" spans="1:65" s="2" customFormat="1" ht="21.75" customHeight="1">
      <c r="A240" s="33"/>
      <c r="B240" s="34"/>
      <c r="C240" s="198" t="s">
        <v>382</v>
      </c>
      <c r="D240" s="198" t="s">
        <v>108</v>
      </c>
      <c r="E240" s="199" t="s">
        <v>383</v>
      </c>
      <c r="F240" s="200" t="s">
        <v>384</v>
      </c>
      <c r="G240" s="201" t="s">
        <v>111</v>
      </c>
      <c r="H240" s="202">
        <v>0.5</v>
      </c>
      <c r="I240" s="203"/>
      <c r="J240" s="204">
        <f>ROUND(I240*H240,2)</f>
        <v>0</v>
      </c>
      <c r="K240" s="205"/>
      <c r="L240" s="38"/>
      <c r="M240" s="206" t="s">
        <v>1</v>
      </c>
      <c r="N240" s="207" t="s">
        <v>37</v>
      </c>
      <c r="O240" s="70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0" t="s">
        <v>112</v>
      </c>
      <c r="AT240" s="210" t="s">
        <v>108</v>
      </c>
      <c r="AU240" s="210" t="s">
        <v>79</v>
      </c>
      <c r="AY240" s="16" t="s">
        <v>105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6" t="s">
        <v>77</v>
      </c>
      <c r="BK240" s="211">
        <f>ROUND(I240*H240,2)</f>
        <v>0</v>
      </c>
      <c r="BL240" s="16" t="s">
        <v>112</v>
      </c>
      <c r="BM240" s="210" t="s">
        <v>385</v>
      </c>
    </row>
    <row r="241" spans="1:65" s="2" customFormat="1" ht="48.75">
      <c r="A241" s="33"/>
      <c r="B241" s="34"/>
      <c r="C241" s="35"/>
      <c r="D241" s="212" t="s">
        <v>114</v>
      </c>
      <c r="E241" s="35"/>
      <c r="F241" s="213" t="s">
        <v>386</v>
      </c>
      <c r="G241" s="35"/>
      <c r="H241" s="35"/>
      <c r="I241" s="109"/>
      <c r="J241" s="35"/>
      <c r="K241" s="35"/>
      <c r="L241" s="38"/>
      <c r="M241" s="214"/>
      <c r="N241" s="215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114</v>
      </c>
      <c r="AU241" s="16" t="s">
        <v>79</v>
      </c>
    </row>
    <row r="242" spans="1:65" s="2" customFormat="1" ht="16.5" customHeight="1">
      <c r="A242" s="33"/>
      <c r="B242" s="34"/>
      <c r="C242" s="198" t="s">
        <v>387</v>
      </c>
      <c r="D242" s="198" t="s">
        <v>108</v>
      </c>
      <c r="E242" s="199" t="s">
        <v>388</v>
      </c>
      <c r="F242" s="200" t="s">
        <v>389</v>
      </c>
      <c r="G242" s="201" t="s">
        <v>118</v>
      </c>
      <c r="H242" s="202">
        <v>11.4</v>
      </c>
      <c r="I242" s="203"/>
      <c r="J242" s="204">
        <f>ROUND(I242*H242,2)</f>
        <v>0</v>
      </c>
      <c r="K242" s="205"/>
      <c r="L242" s="38"/>
      <c r="M242" s="206" t="s">
        <v>1</v>
      </c>
      <c r="N242" s="207" t="s">
        <v>37</v>
      </c>
      <c r="O242" s="70"/>
      <c r="P242" s="208">
        <f>O242*H242</f>
        <v>0</v>
      </c>
      <c r="Q242" s="208">
        <v>0</v>
      </c>
      <c r="R242" s="208">
        <f>Q242*H242</f>
        <v>0</v>
      </c>
      <c r="S242" s="208">
        <v>0</v>
      </c>
      <c r="T242" s="20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0" t="s">
        <v>112</v>
      </c>
      <c r="AT242" s="210" t="s">
        <v>108</v>
      </c>
      <c r="AU242" s="210" t="s">
        <v>79</v>
      </c>
      <c r="AY242" s="16" t="s">
        <v>105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77</v>
      </c>
      <c r="BK242" s="211">
        <f>ROUND(I242*H242,2)</f>
        <v>0</v>
      </c>
      <c r="BL242" s="16" t="s">
        <v>112</v>
      </c>
      <c r="BM242" s="210" t="s">
        <v>390</v>
      </c>
    </row>
    <row r="243" spans="1:65" s="2" customFormat="1" ht="29.25">
      <c r="A243" s="33"/>
      <c r="B243" s="34"/>
      <c r="C243" s="35"/>
      <c r="D243" s="212" t="s">
        <v>114</v>
      </c>
      <c r="E243" s="35"/>
      <c r="F243" s="213" t="s">
        <v>391</v>
      </c>
      <c r="G243" s="35"/>
      <c r="H243" s="35"/>
      <c r="I243" s="109"/>
      <c r="J243" s="35"/>
      <c r="K243" s="35"/>
      <c r="L243" s="38"/>
      <c r="M243" s="214"/>
      <c r="N243" s="215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114</v>
      </c>
      <c r="AU243" s="16" t="s">
        <v>79</v>
      </c>
    </row>
    <row r="244" spans="1:65" s="13" customFormat="1" ht="11.25">
      <c r="B244" s="216"/>
      <c r="C244" s="217"/>
      <c r="D244" s="212" t="s">
        <v>126</v>
      </c>
      <c r="E244" s="218" t="s">
        <v>1</v>
      </c>
      <c r="F244" s="219" t="s">
        <v>392</v>
      </c>
      <c r="G244" s="217"/>
      <c r="H244" s="220">
        <v>11.4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126</v>
      </c>
      <c r="AU244" s="226" t="s">
        <v>79</v>
      </c>
      <c r="AV244" s="13" t="s">
        <v>79</v>
      </c>
      <c r="AW244" s="13" t="s">
        <v>29</v>
      </c>
      <c r="AX244" s="13" t="s">
        <v>77</v>
      </c>
      <c r="AY244" s="226" t="s">
        <v>105</v>
      </c>
    </row>
    <row r="245" spans="1:65" s="2" customFormat="1" ht="21.75" customHeight="1">
      <c r="A245" s="33"/>
      <c r="B245" s="34"/>
      <c r="C245" s="227" t="s">
        <v>393</v>
      </c>
      <c r="D245" s="227" t="s">
        <v>128</v>
      </c>
      <c r="E245" s="228" t="s">
        <v>394</v>
      </c>
      <c r="F245" s="229" t="s">
        <v>395</v>
      </c>
      <c r="G245" s="230" t="s">
        <v>178</v>
      </c>
      <c r="H245" s="231">
        <v>19</v>
      </c>
      <c r="I245" s="232"/>
      <c r="J245" s="233">
        <f>ROUND(I245*H245,2)</f>
        <v>0</v>
      </c>
      <c r="K245" s="234"/>
      <c r="L245" s="235"/>
      <c r="M245" s="236" t="s">
        <v>1</v>
      </c>
      <c r="N245" s="237" t="s">
        <v>37</v>
      </c>
      <c r="O245" s="70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10" t="s">
        <v>131</v>
      </c>
      <c r="AT245" s="210" t="s">
        <v>128</v>
      </c>
      <c r="AU245" s="210" t="s">
        <v>79</v>
      </c>
      <c r="AY245" s="16" t="s">
        <v>105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6" t="s">
        <v>77</v>
      </c>
      <c r="BK245" s="211">
        <f>ROUND(I245*H245,2)</f>
        <v>0</v>
      </c>
      <c r="BL245" s="16" t="s">
        <v>112</v>
      </c>
      <c r="BM245" s="210" t="s">
        <v>396</v>
      </c>
    </row>
    <row r="246" spans="1:65" s="2" customFormat="1" ht="11.25">
      <c r="A246" s="33"/>
      <c r="B246" s="34"/>
      <c r="C246" s="35"/>
      <c r="D246" s="212" t="s">
        <v>114</v>
      </c>
      <c r="E246" s="35"/>
      <c r="F246" s="213" t="s">
        <v>395</v>
      </c>
      <c r="G246" s="35"/>
      <c r="H246" s="35"/>
      <c r="I246" s="109"/>
      <c r="J246" s="35"/>
      <c r="K246" s="35"/>
      <c r="L246" s="38"/>
      <c r="M246" s="214"/>
      <c r="N246" s="215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114</v>
      </c>
      <c r="AU246" s="16" t="s">
        <v>79</v>
      </c>
    </row>
    <row r="247" spans="1:65" s="2" customFormat="1" ht="16.5" customHeight="1">
      <c r="A247" s="33"/>
      <c r="B247" s="34"/>
      <c r="C247" s="227" t="s">
        <v>397</v>
      </c>
      <c r="D247" s="227" t="s">
        <v>128</v>
      </c>
      <c r="E247" s="228" t="s">
        <v>398</v>
      </c>
      <c r="F247" s="229" t="s">
        <v>399</v>
      </c>
      <c r="G247" s="230" t="s">
        <v>141</v>
      </c>
      <c r="H247" s="231">
        <v>0.47499999999999998</v>
      </c>
      <c r="I247" s="232"/>
      <c r="J247" s="233">
        <f>ROUND(I247*H247,2)</f>
        <v>0</v>
      </c>
      <c r="K247" s="234"/>
      <c r="L247" s="235"/>
      <c r="M247" s="236" t="s">
        <v>1</v>
      </c>
      <c r="N247" s="237" t="s">
        <v>37</v>
      </c>
      <c r="O247" s="70"/>
      <c r="P247" s="208">
        <f>O247*H247</f>
        <v>0</v>
      </c>
      <c r="Q247" s="208">
        <v>1</v>
      </c>
      <c r="R247" s="208">
        <f>Q247*H247</f>
        <v>0.47499999999999998</v>
      </c>
      <c r="S247" s="208">
        <v>0</v>
      </c>
      <c r="T247" s="209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0" t="s">
        <v>131</v>
      </c>
      <c r="AT247" s="210" t="s">
        <v>128</v>
      </c>
      <c r="AU247" s="210" t="s">
        <v>79</v>
      </c>
      <c r="AY247" s="16" t="s">
        <v>105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6" t="s">
        <v>77</v>
      </c>
      <c r="BK247" s="211">
        <f>ROUND(I247*H247,2)</f>
        <v>0</v>
      </c>
      <c r="BL247" s="16" t="s">
        <v>112</v>
      </c>
      <c r="BM247" s="210" t="s">
        <v>400</v>
      </c>
    </row>
    <row r="248" spans="1:65" s="2" customFormat="1" ht="11.25">
      <c r="A248" s="33"/>
      <c r="B248" s="34"/>
      <c r="C248" s="35"/>
      <c r="D248" s="212" t="s">
        <v>114</v>
      </c>
      <c r="E248" s="35"/>
      <c r="F248" s="213" t="s">
        <v>399</v>
      </c>
      <c r="G248" s="35"/>
      <c r="H248" s="35"/>
      <c r="I248" s="109"/>
      <c r="J248" s="35"/>
      <c r="K248" s="35"/>
      <c r="L248" s="38"/>
      <c r="M248" s="214"/>
      <c r="N248" s="215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114</v>
      </c>
      <c r="AU248" s="16" t="s">
        <v>79</v>
      </c>
    </row>
    <row r="249" spans="1:65" s="13" customFormat="1" ht="11.25">
      <c r="B249" s="216"/>
      <c r="C249" s="217"/>
      <c r="D249" s="212" t="s">
        <v>126</v>
      </c>
      <c r="E249" s="218" t="s">
        <v>1</v>
      </c>
      <c r="F249" s="219" t="s">
        <v>401</v>
      </c>
      <c r="G249" s="217"/>
      <c r="H249" s="220">
        <v>0.47499999999999998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126</v>
      </c>
      <c r="AU249" s="226" t="s">
        <v>79</v>
      </c>
      <c r="AV249" s="13" t="s">
        <v>79</v>
      </c>
      <c r="AW249" s="13" t="s">
        <v>29</v>
      </c>
      <c r="AX249" s="13" t="s">
        <v>77</v>
      </c>
      <c r="AY249" s="226" t="s">
        <v>105</v>
      </c>
    </row>
    <row r="250" spans="1:65" s="2" customFormat="1" ht="16.5" customHeight="1">
      <c r="A250" s="33"/>
      <c r="B250" s="34"/>
      <c r="C250" s="227" t="s">
        <v>402</v>
      </c>
      <c r="D250" s="227" t="s">
        <v>128</v>
      </c>
      <c r="E250" s="228" t="s">
        <v>403</v>
      </c>
      <c r="F250" s="229" t="s">
        <v>404</v>
      </c>
      <c r="G250" s="230" t="s">
        <v>141</v>
      </c>
      <c r="H250" s="231">
        <v>8.6999999999999993</v>
      </c>
      <c r="I250" s="232"/>
      <c r="J250" s="233">
        <f>ROUND(I250*H250,2)</f>
        <v>0</v>
      </c>
      <c r="K250" s="234"/>
      <c r="L250" s="235"/>
      <c r="M250" s="236" t="s">
        <v>1</v>
      </c>
      <c r="N250" s="237" t="s">
        <v>37</v>
      </c>
      <c r="O250" s="70"/>
      <c r="P250" s="208">
        <f>O250*H250</f>
        <v>0</v>
      </c>
      <c r="Q250" s="208">
        <v>1</v>
      </c>
      <c r="R250" s="208">
        <f>Q250*H250</f>
        <v>8.6999999999999993</v>
      </c>
      <c r="S250" s="208">
        <v>0</v>
      </c>
      <c r="T250" s="209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0" t="s">
        <v>131</v>
      </c>
      <c r="AT250" s="210" t="s">
        <v>128</v>
      </c>
      <c r="AU250" s="210" t="s">
        <v>79</v>
      </c>
      <c r="AY250" s="16" t="s">
        <v>105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6" t="s">
        <v>77</v>
      </c>
      <c r="BK250" s="211">
        <f>ROUND(I250*H250,2)</f>
        <v>0</v>
      </c>
      <c r="BL250" s="16" t="s">
        <v>112</v>
      </c>
      <c r="BM250" s="210" t="s">
        <v>405</v>
      </c>
    </row>
    <row r="251" spans="1:65" s="2" customFormat="1" ht="11.25">
      <c r="A251" s="33"/>
      <c r="B251" s="34"/>
      <c r="C251" s="35"/>
      <c r="D251" s="212" t="s">
        <v>114</v>
      </c>
      <c r="E251" s="35"/>
      <c r="F251" s="213" t="s">
        <v>404</v>
      </c>
      <c r="G251" s="35"/>
      <c r="H251" s="35"/>
      <c r="I251" s="109"/>
      <c r="J251" s="35"/>
      <c r="K251" s="35"/>
      <c r="L251" s="38"/>
      <c r="M251" s="214"/>
      <c r="N251" s="215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114</v>
      </c>
      <c r="AU251" s="16" t="s">
        <v>79</v>
      </c>
    </row>
    <row r="252" spans="1:65" s="13" customFormat="1" ht="11.25">
      <c r="B252" s="216"/>
      <c r="C252" s="217"/>
      <c r="D252" s="212" t="s">
        <v>126</v>
      </c>
      <c r="E252" s="218" t="s">
        <v>1</v>
      </c>
      <c r="F252" s="219" t="s">
        <v>406</v>
      </c>
      <c r="G252" s="217"/>
      <c r="H252" s="220">
        <v>8.6999999999999993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126</v>
      </c>
      <c r="AU252" s="226" t="s">
        <v>79</v>
      </c>
      <c r="AV252" s="13" t="s">
        <v>79</v>
      </c>
      <c r="AW252" s="13" t="s">
        <v>29</v>
      </c>
      <c r="AX252" s="13" t="s">
        <v>77</v>
      </c>
      <c r="AY252" s="226" t="s">
        <v>105</v>
      </c>
    </row>
    <row r="253" spans="1:65" s="2" customFormat="1" ht="16.5" customHeight="1">
      <c r="A253" s="33"/>
      <c r="B253" s="34"/>
      <c r="C253" s="227" t="s">
        <v>407</v>
      </c>
      <c r="D253" s="227" t="s">
        <v>128</v>
      </c>
      <c r="E253" s="228" t="s">
        <v>408</v>
      </c>
      <c r="F253" s="229" t="s">
        <v>409</v>
      </c>
      <c r="G253" s="230" t="s">
        <v>118</v>
      </c>
      <c r="H253" s="231">
        <v>2.7</v>
      </c>
      <c r="I253" s="232"/>
      <c r="J253" s="233">
        <f>ROUND(I253*H253,2)</f>
        <v>0</v>
      </c>
      <c r="K253" s="234"/>
      <c r="L253" s="235"/>
      <c r="M253" s="236" t="s">
        <v>1</v>
      </c>
      <c r="N253" s="237" t="s">
        <v>37</v>
      </c>
      <c r="O253" s="70"/>
      <c r="P253" s="208">
        <f>O253*H253</f>
        <v>0</v>
      </c>
      <c r="Q253" s="208">
        <v>2.234</v>
      </c>
      <c r="R253" s="208">
        <f>Q253*H253</f>
        <v>6.0318000000000005</v>
      </c>
      <c r="S253" s="208">
        <v>0</v>
      </c>
      <c r="T253" s="20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0" t="s">
        <v>131</v>
      </c>
      <c r="AT253" s="210" t="s">
        <v>128</v>
      </c>
      <c r="AU253" s="210" t="s">
        <v>79</v>
      </c>
      <c r="AY253" s="16" t="s">
        <v>105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6" t="s">
        <v>77</v>
      </c>
      <c r="BK253" s="211">
        <f>ROUND(I253*H253,2)</f>
        <v>0</v>
      </c>
      <c r="BL253" s="16" t="s">
        <v>112</v>
      </c>
      <c r="BM253" s="210" t="s">
        <v>410</v>
      </c>
    </row>
    <row r="254" spans="1:65" s="2" customFormat="1" ht="11.25">
      <c r="A254" s="33"/>
      <c r="B254" s="34"/>
      <c r="C254" s="35"/>
      <c r="D254" s="212" t="s">
        <v>114</v>
      </c>
      <c r="E254" s="35"/>
      <c r="F254" s="213" t="s">
        <v>409</v>
      </c>
      <c r="G254" s="35"/>
      <c r="H254" s="35"/>
      <c r="I254" s="109"/>
      <c r="J254" s="35"/>
      <c r="K254" s="35"/>
      <c r="L254" s="38"/>
      <c r="M254" s="214"/>
      <c r="N254" s="215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114</v>
      </c>
      <c r="AU254" s="16" t="s">
        <v>79</v>
      </c>
    </row>
    <row r="255" spans="1:65" s="13" customFormat="1" ht="11.25">
      <c r="B255" s="216"/>
      <c r="C255" s="217"/>
      <c r="D255" s="212" t="s">
        <v>126</v>
      </c>
      <c r="E255" s="218" t="s">
        <v>1</v>
      </c>
      <c r="F255" s="219" t="s">
        <v>411</v>
      </c>
      <c r="G255" s="217"/>
      <c r="H255" s="220">
        <v>2.7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126</v>
      </c>
      <c r="AU255" s="226" t="s">
        <v>79</v>
      </c>
      <c r="AV255" s="13" t="s">
        <v>79</v>
      </c>
      <c r="AW255" s="13" t="s">
        <v>29</v>
      </c>
      <c r="AX255" s="13" t="s">
        <v>77</v>
      </c>
      <c r="AY255" s="226" t="s">
        <v>105</v>
      </c>
    </row>
    <row r="256" spans="1:65" s="2" customFormat="1" ht="16.5" customHeight="1">
      <c r="A256" s="33"/>
      <c r="B256" s="34"/>
      <c r="C256" s="227" t="s">
        <v>412</v>
      </c>
      <c r="D256" s="227" t="s">
        <v>128</v>
      </c>
      <c r="E256" s="228" t="s">
        <v>129</v>
      </c>
      <c r="F256" s="229" t="s">
        <v>130</v>
      </c>
      <c r="G256" s="230" t="s">
        <v>111</v>
      </c>
      <c r="H256" s="231">
        <v>32.299999999999997</v>
      </c>
      <c r="I256" s="232"/>
      <c r="J256" s="233">
        <f>ROUND(I256*H256,2)</f>
        <v>0</v>
      </c>
      <c r="K256" s="234"/>
      <c r="L256" s="235"/>
      <c r="M256" s="236" t="s">
        <v>1</v>
      </c>
      <c r="N256" s="237" t="s">
        <v>37</v>
      </c>
      <c r="O256" s="70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0" t="s">
        <v>131</v>
      </c>
      <c r="AT256" s="210" t="s">
        <v>128</v>
      </c>
      <c r="AU256" s="210" t="s">
        <v>79</v>
      </c>
      <c r="AY256" s="16" t="s">
        <v>105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6" t="s">
        <v>77</v>
      </c>
      <c r="BK256" s="211">
        <f>ROUND(I256*H256,2)</f>
        <v>0</v>
      </c>
      <c r="BL256" s="16" t="s">
        <v>112</v>
      </c>
      <c r="BM256" s="210" t="s">
        <v>413</v>
      </c>
    </row>
    <row r="257" spans="1:65" s="2" customFormat="1" ht="11.25">
      <c r="A257" s="33"/>
      <c r="B257" s="34"/>
      <c r="C257" s="35"/>
      <c r="D257" s="212" t="s">
        <v>114</v>
      </c>
      <c r="E257" s="35"/>
      <c r="F257" s="213" t="s">
        <v>130</v>
      </c>
      <c r="G257" s="35"/>
      <c r="H257" s="35"/>
      <c r="I257" s="109"/>
      <c r="J257" s="35"/>
      <c r="K257" s="35"/>
      <c r="L257" s="38"/>
      <c r="M257" s="214"/>
      <c r="N257" s="215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114</v>
      </c>
      <c r="AU257" s="16" t="s">
        <v>79</v>
      </c>
    </row>
    <row r="258" spans="1:65" s="13" customFormat="1" ht="11.25">
      <c r="B258" s="216"/>
      <c r="C258" s="217"/>
      <c r="D258" s="212" t="s">
        <v>126</v>
      </c>
      <c r="E258" s="218" t="s">
        <v>1</v>
      </c>
      <c r="F258" s="219" t="s">
        <v>414</v>
      </c>
      <c r="G258" s="217"/>
      <c r="H258" s="220">
        <v>32.299999999999997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126</v>
      </c>
      <c r="AU258" s="226" t="s">
        <v>79</v>
      </c>
      <c r="AV258" s="13" t="s">
        <v>79</v>
      </c>
      <c r="AW258" s="13" t="s">
        <v>29</v>
      </c>
      <c r="AX258" s="13" t="s">
        <v>77</v>
      </c>
      <c r="AY258" s="226" t="s">
        <v>105</v>
      </c>
    </row>
    <row r="259" spans="1:65" s="2" customFormat="1" ht="16.5" customHeight="1">
      <c r="A259" s="33"/>
      <c r="B259" s="34"/>
      <c r="C259" s="198" t="s">
        <v>415</v>
      </c>
      <c r="D259" s="198" t="s">
        <v>108</v>
      </c>
      <c r="E259" s="199" t="s">
        <v>416</v>
      </c>
      <c r="F259" s="200" t="s">
        <v>417</v>
      </c>
      <c r="G259" s="201" t="s">
        <v>111</v>
      </c>
      <c r="H259" s="202">
        <v>2400</v>
      </c>
      <c r="I259" s="203"/>
      <c r="J259" s="204">
        <f>ROUND(I259*H259,2)</f>
        <v>0</v>
      </c>
      <c r="K259" s="205"/>
      <c r="L259" s="38"/>
      <c r="M259" s="206" t="s">
        <v>1</v>
      </c>
      <c r="N259" s="207" t="s">
        <v>37</v>
      </c>
      <c r="O259" s="70"/>
      <c r="P259" s="208">
        <f>O259*H259</f>
        <v>0</v>
      </c>
      <c r="Q259" s="208">
        <v>0</v>
      </c>
      <c r="R259" s="208">
        <f>Q259*H259</f>
        <v>0</v>
      </c>
      <c r="S259" s="208">
        <v>0</v>
      </c>
      <c r="T259" s="20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0" t="s">
        <v>112</v>
      </c>
      <c r="AT259" s="210" t="s">
        <v>108</v>
      </c>
      <c r="AU259" s="210" t="s">
        <v>79</v>
      </c>
      <c r="AY259" s="16" t="s">
        <v>105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6" t="s">
        <v>77</v>
      </c>
      <c r="BK259" s="211">
        <f>ROUND(I259*H259,2)</f>
        <v>0</v>
      </c>
      <c r="BL259" s="16" t="s">
        <v>112</v>
      </c>
      <c r="BM259" s="210" t="s">
        <v>418</v>
      </c>
    </row>
    <row r="260" spans="1:65" s="2" customFormat="1" ht="29.25">
      <c r="A260" s="33"/>
      <c r="B260" s="34"/>
      <c r="C260" s="35"/>
      <c r="D260" s="212" t="s">
        <v>114</v>
      </c>
      <c r="E260" s="35"/>
      <c r="F260" s="213" t="s">
        <v>419</v>
      </c>
      <c r="G260" s="35"/>
      <c r="H260" s="35"/>
      <c r="I260" s="109"/>
      <c r="J260" s="35"/>
      <c r="K260" s="35"/>
      <c r="L260" s="38"/>
      <c r="M260" s="214"/>
      <c r="N260" s="215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114</v>
      </c>
      <c r="AU260" s="16" t="s">
        <v>79</v>
      </c>
    </row>
    <row r="261" spans="1:65" s="13" customFormat="1" ht="11.25">
      <c r="B261" s="216"/>
      <c r="C261" s="217"/>
      <c r="D261" s="212" t="s">
        <v>126</v>
      </c>
      <c r="E261" s="218" t="s">
        <v>1</v>
      </c>
      <c r="F261" s="219" t="s">
        <v>420</v>
      </c>
      <c r="G261" s="217"/>
      <c r="H261" s="220">
        <v>2400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126</v>
      </c>
      <c r="AU261" s="226" t="s">
        <v>79</v>
      </c>
      <c r="AV261" s="13" t="s">
        <v>79</v>
      </c>
      <c r="AW261" s="13" t="s">
        <v>29</v>
      </c>
      <c r="AX261" s="13" t="s">
        <v>77</v>
      </c>
      <c r="AY261" s="226" t="s">
        <v>105</v>
      </c>
    </row>
    <row r="262" spans="1:65" s="2" customFormat="1" ht="16.5" customHeight="1">
      <c r="A262" s="33"/>
      <c r="B262" s="34"/>
      <c r="C262" s="198" t="s">
        <v>421</v>
      </c>
      <c r="D262" s="198" t="s">
        <v>108</v>
      </c>
      <c r="E262" s="199" t="s">
        <v>422</v>
      </c>
      <c r="F262" s="200" t="s">
        <v>417</v>
      </c>
      <c r="G262" s="201" t="s">
        <v>111</v>
      </c>
      <c r="H262" s="202">
        <v>135</v>
      </c>
      <c r="I262" s="203"/>
      <c r="J262" s="204">
        <f>ROUND(I262*H262,2)</f>
        <v>0</v>
      </c>
      <c r="K262" s="205"/>
      <c r="L262" s="38"/>
      <c r="M262" s="206" t="s">
        <v>1</v>
      </c>
      <c r="N262" s="207" t="s">
        <v>37</v>
      </c>
      <c r="O262" s="70"/>
      <c r="P262" s="208">
        <f>O262*H262</f>
        <v>0</v>
      </c>
      <c r="Q262" s="208">
        <v>0</v>
      </c>
      <c r="R262" s="208">
        <f>Q262*H262</f>
        <v>0</v>
      </c>
      <c r="S262" s="208">
        <v>0</v>
      </c>
      <c r="T262" s="209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0" t="s">
        <v>112</v>
      </c>
      <c r="AT262" s="210" t="s">
        <v>108</v>
      </c>
      <c r="AU262" s="210" t="s">
        <v>79</v>
      </c>
      <c r="AY262" s="16" t="s">
        <v>105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6" t="s">
        <v>77</v>
      </c>
      <c r="BK262" s="211">
        <f>ROUND(I262*H262,2)</f>
        <v>0</v>
      </c>
      <c r="BL262" s="16" t="s">
        <v>112</v>
      </c>
      <c r="BM262" s="210" t="s">
        <v>423</v>
      </c>
    </row>
    <row r="263" spans="1:65" s="2" customFormat="1" ht="29.25">
      <c r="A263" s="33"/>
      <c r="B263" s="34"/>
      <c r="C263" s="35"/>
      <c r="D263" s="212" t="s">
        <v>114</v>
      </c>
      <c r="E263" s="35"/>
      <c r="F263" s="213" t="s">
        <v>419</v>
      </c>
      <c r="G263" s="35"/>
      <c r="H263" s="35"/>
      <c r="I263" s="109"/>
      <c r="J263" s="35"/>
      <c r="K263" s="35"/>
      <c r="L263" s="38"/>
      <c r="M263" s="214"/>
      <c r="N263" s="215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114</v>
      </c>
      <c r="AU263" s="16" t="s">
        <v>79</v>
      </c>
    </row>
    <row r="264" spans="1:65" s="13" customFormat="1" ht="11.25">
      <c r="B264" s="216"/>
      <c r="C264" s="217"/>
      <c r="D264" s="212" t="s">
        <v>126</v>
      </c>
      <c r="E264" s="218" t="s">
        <v>1</v>
      </c>
      <c r="F264" s="219" t="s">
        <v>424</v>
      </c>
      <c r="G264" s="217"/>
      <c r="H264" s="220">
        <v>135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126</v>
      </c>
      <c r="AU264" s="226" t="s">
        <v>79</v>
      </c>
      <c r="AV264" s="13" t="s">
        <v>79</v>
      </c>
      <c r="AW264" s="13" t="s">
        <v>29</v>
      </c>
      <c r="AX264" s="13" t="s">
        <v>77</v>
      </c>
      <c r="AY264" s="226" t="s">
        <v>105</v>
      </c>
    </row>
    <row r="265" spans="1:65" s="2" customFormat="1" ht="16.5" customHeight="1">
      <c r="A265" s="33"/>
      <c r="B265" s="34"/>
      <c r="C265" s="198" t="s">
        <v>425</v>
      </c>
      <c r="D265" s="198" t="s">
        <v>108</v>
      </c>
      <c r="E265" s="199" t="s">
        <v>426</v>
      </c>
      <c r="F265" s="200" t="s">
        <v>417</v>
      </c>
      <c r="G265" s="201" t="s">
        <v>111</v>
      </c>
      <c r="H265" s="202">
        <v>26</v>
      </c>
      <c r="I265" s="203"/>
      <c r="J265" s="204">
        <f>ROUND(I265*H265,2)</f>
        <v>0</v>
      </c>
      <c r="K265" s="205"/>
      <c r="L265" s="38"/>
      <c r="M265" s="206" t="s">
        <v>1</v>
      </c>
      <c r="N265" s="207" t="s">
        <v>37</v>
      </c>
      <c r="O265" s="70"/>
      <c r="P265" s="208">
        <f>O265*H265</f>
        <v>0</v>
      </c>
      <c r="Q265" s="208">
        <v>0</v>
      </c>
      <c r="R265" s="208">
        <f>Q265*H265</f>
        <v>0</v>
      </c>
      <c r="S265" s="208">
        <v>0</v>
      </c>
      <c r="T265" s="20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0" t="s">
        <v>112</v>
      </c>
      <c r="AT265" s="210" t="s">
        <v>108</v>
      </c>
      <c r="AU265" s="210" t="s">
        <v>79</v>
      </c>
      <c r="AY265" s="16" t="s">
        <v>105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6" t="s">
        <v>77</v>
      </c>
      <c r="BK265" s="211">
        <f>ROUND(I265*H265,2)</f>
        <v>0</v>
      </c>
      <c r="BL265" s="16" t="s">
        <v>112</v>
      </c>
      <c r="BM265" s="210" t="s">
        <v>427</v>
      </c>
    </row>
    <row r="266" spans="1:65" s="2" customFormat="1" ht="29.25">
      <c r="A266" s="33"/>
      <c r="B266" s="34"/>
      <c r="C266" s="35"/>
      <c r="D266" s="212" t="s">
        <v>114</v>
      </c>
      <c r="E266" s="35"/>
      <c r="F266" s="213" t="s">
        <v>419</v>
      </c>
      <c r="G266" s="35"/>
      <c r="H266" s="35"/>
      <c r="I266" s="109"/>
      <c r="J266" s="35"/>
      <c r="K266" s="35"/>
      <c r="L266" s="38"/>
      <c r="M266" s="214"/>
      <c r="N266" s="215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114</v>
      </c>
      <c r="AU266" s="16" t="s">
        <v>79</v>
      </c>
    </row>
    <row r="267" spans="1:65" s="13" customFormat="1" ht="11.25">
      <c r="B267" s="216"/>
      <c r="C267" s="217"/>
      <c r="D267" s="212" t="s">
        <v>126</v>
      </c>
      <c r="E267" s="218" t="s">
        <v>1</v>
      </c>
      <c r="F267" s="219" t="s">
        <v>428</v>
      </c>
      <c r="G267" s="217"/>
      <c r="H267" s="220">
        <v>26</v>
      </c>
      <c r="I267" s="221"/>
      <c r="J267" s="217"/>
      <c r="K267" s="217"/>
      <c r="L267" s="222"/>
      <c r="M267" s="223"/>
      <c r="N267" s="224"/>
      <c r="O267" s="224"/>
      <c r="P267" s="224"/>
      <c r="Q267" s="224"/>
      <c r="R267" s="224"/>
      <c r="S267" s="224"/>
      <c r="T267" s="225"/>
      <c r="AT267" s="226" t="s">
        <v>126</v>
      </c>
      <c r="AU267" s="226" t="s">
        <v>79</v>
      </c>
      <c r="AV267" s="13" t="s">
        <v>79</v>
      </c>
      <c r="AW267" s="13" t="s">
        <v>29</v>
      </c>
      <c r="AX267" s="13" t="s">
        <v>77</v>
      </c>
      <c r="AY267" s="226" t="s">
        <v>105</v>
      </c>
    </row>
    <row r="268" spans="1:65" s="2" customFormat="1" ht="16.5" customHeight="1">
      <c r="A268" s="33"/>
      <c r="B268" s="34"/>
      <c r="C268" s="198" t="s">
        <v>429</v>
      </c>
      <c r="D268" s="198" t="s">
        <v>108</v>
      </c>
      <c r="E268" s="199" t="s">
        <v>430</v>
      </c>
      <c r="F268" s="200" t="s">
        <v>431</v>
      </c>
      <c r="G268" s="201" t="s">
        <v>141</v>
      </c>
      <c r="H268" s="202">
        <v>20.585000000000001</v>
      </c>
      <c r="I268" s="203"/>
      <c r="J268" s="204">
        <f>ROUND(I268*H268,2)</f>
        <v>0</v>
      </c>
      <c r="K268" s="205"/>
      <c r="L268" s="38"/>
      <c r="M268" s="206" t="s">
        <v>1</v>
      </c>
      <c r="N268" s="207" t="s">
        <v>37</v>
      </c>
      <c r="O268" s="70"/>
      <c r="P268" s="208">
        <f>O268*H268</f>
        <v>0</v>
      </c>
      <c r="Q268" s="208">
        <v>0</v>
      </c>
      <c r="R268" s="208">
        <f>Q268*H268</f>
        <v>0</v>
      </c>
      <c r="S268" s="208">
        <v>0</v>
      </c>
      <c r="T268" s="20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0" t="s">
        <v>112</v>
      </c>
      <c r="AT268" s="210" t="s">
        <v>108</v>
      </c>
      <c r="AU268" s="210" t="s">
        <v>79</v>
      </c>
      <c r="AY268" s="16" t="s">
        <v>105</v>
      </c>
      <c r="BE268" s="211">
        <f>IF(N268="základní",J268,0)</f>
        <v>0</v>
      </c>
      <c r="BF268" s="211">
        <f>IF(N268="snížená",J268,0)</f>
        <v>0</v>
      </c>
      <c r="BG268" s="211">
        <f>IF(N268="zákl. přenesená",J268,0)</f>
        <v>0</v>
      </c>
      <c r="BH268" s="211">
        <f>IF(N268="sníž. přenesená",J268,0)</f>
        <v>0</v>
      </c>
      <c r="BI268" s="211">
        <f>IF(N268="nulová",J268,0)</f>
        <v>0</v>
      </c>
      <c r="BJ268" s="16" t="s">
        <v>77</v>
      </c>
      <c r="BK268" s="211">
        <f>ROUND(I268*H268,2)</f>
        <v>0</v>
      </c>
      <c r="BL268" s="16" t="s">
        <v>112</v>
      </c>
      <c r="BM268" s="210" t="s">
        <v>432</v>
      </c>
    </row>
    <row r="269" spans="1:65" s="2" customFormat="1" ht="29.25">
      <c r="A269" s="33"/>
      <c r="B269" s="34"/>
      <c r="C269" s="35"/>
      <c r="D269" s="212" t="s">
        <v>114</v>
      </c>
      <c r="E269" s="35"/>
      <c r="F269" s="213" t="s">
        <v>433</v>
      </c>
      <c r="G269" s="35"/>
      <c r="H269" s="35"/>
      <c r="I269" s="109"/>
      <c r="J269" s="35"/>
      <c r="K269" s="35"/>
      <c r="L269" s="38"/>
      <c r="M269" s="214"/>
      <c r="N269" s="215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114</v>
      </c>
      <c r="AU269" s="16" t="s">
        <v>79</v>
      </c>
    </row>
    <row r="270" spans="1:65" s="13" customFormat="1" ht="11.25">
      <c r="B270" s="216"/>
      <c r="C270" s="217"/>
      <c r="D270" s="212" t="s">
        <v>126</v>
      </c>
      <c r="E270" s="218" t="s">
        <v>1</v>
      </c>
      <c r="F270" s="219" t="s">
        <v>434</v>
      </c>
      <c r="G270" s="217"/>
      <c r="H270" s="220">
        <v>20.585000000000001</v>
      </c>
      <c r="I270" s="221"/>
      <c r="J270" s="217"/>
      <c r="K270" s="217"/>
      <c r="L270" s="222"/>
      <c r="M270" s="223"/>
      <c r="N270" s="224"/>
      <c r="O270" s="224"/>
      <c r="P270" s="224"/>
      <c r="Q270" s="224"/>
      <c r="R270" s="224"/>
      <c r="S270" s="224"/>
      <c r="T270" s="225"/>
      <c r="AT270" s="226" t="s">
        <v>126</v>
      </c>
      <c r="AU270" s="226" t="s">
        <v>79</v>
      </c>
      <c r="AV270" s="13" t="s">
        <v>79</v>
      </c>
      <c r="AW270" s="13" t="s">
        <v>29</v>
      </c>
      <c r="AX270" s="13" t="s">
        <v>77</v>
      </c>
      <c r="AY270" s="226" t="s">
        <v>105</v>
      </c>
    </row>
    <row r="271" spans="1:65" s="2" customFormat="1" ht="16.5" customHeight="1">
      <c r="A271" s="33"/>
      <c r="B271" s="34"/>
      <c r="C271" s="198" t="s">
        <v>435</v>
      </c>
      <c r="D271" s="198" t="s">
        <v>108</v>
      </c>
      <c r="E271" s="199" t="s">
        <v>436</v>
      </c>
      <c r="F271" s="200" t="s">
        <v>437</v>
      </c>
      <c r="G271" s="201" t="s">
        <v>141</v>
      </c>
      <c r="H271" s="202">
        <v>4.3259999999999996</v>
      </c>
      <c r="I271" s="203"/>
      <c r="J271" s="204">
        <f>ROUND(I271*H271,2)</f>
        <v>0</v>
      </c>
      <c r="K271" s="205"/>
      <c r="L271" s="38"/>
      <c r="M271" s="206" t="s">
        <v>1</v>
      </c>
      <c r="N271" s="207" t="s">
        <v>37</v>
      </c>
      <c r="O271" s="70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0" t="s">
        <v>112</v>
      </c>
      <c r="AT271" s="210" t="s">
        <v>108</v>
      </c>
      <c r="AU271" s="210" t="s">
        <v>79</v>
      </c>
      <c r="AY271" s="16" t="s">
        <v>105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77</v>
      </c>
      <c r="BK271" s="211">
        <f>ROUND(I271*H271,2)</f>
        <v>0</v>
      </c>
      <c r="BL271" s="16" t="s">
        <v>112</v>
      </c>
      <c r="BM271" s="210" t="s">
        <v>438</v>
      </c>
    </row>
    <row r="272" spans="1:65" s="2" customFormat="1" ht="29.25">
      <c r="A272" s="33"/>
      <c r="B272" s="34"/>
      <c r="C272" s="35"/>
      <c r="D272" s="212" t="s">
        <v>114</v>
      </c>
      <c r="E272" s="35"/>
      <c r="F272" s="213" t="s">
        <v>439</v>
      </c>
      <c r="G272" s="35"/>
      <c r="H272" s="35"/>
      <c r="I272" s="109"/>
      <c r="J272" s="35"/>
      <c r="K272" s="35"/>
      <c r="L272" s="38"/>
      <c r="M272" s="214"/>
      <c r="N272" s="215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114</v>
      </c>
      <c r="AU272" s="16" t="s">
        <v>79</v>
      </c>
    </row>
    <row r="273" spans="1:65" s="2" customFormat="1" ht="16.5" customHeight="1">
      <c r="A273" s="33"/>
      <c r="B273" s="34"/>
      <c r="C273" s="198" t="s">
        <v>440</v>
      </c>
      <c r="D273" s="198" t="s">
        <v>108</v>
      </c>
      <c r="E273" s="199" t="s">
        <v>441</v>
      </c>
      <c r="F273" s="200" t="s">
        <v>442</v>
      </c>
      <c r="G273" s="201" t="s">
        <v>141</v>
      </c>
      <c r="H273" s="202">
        <v>3.556</v>
      </c>
      <c r="I273" s="203"/>
      <c r="J273" s="204">
        <f>ROUND(I273*H273,2)</f>
        <v>0</v>
      </c>
      <c r="K273" s="205"/>
      <c r="L273" s="38"/>
      <c r="M273" s="206" t="s">
        <v>1</v>
      </c>
      <c r="N273" s="207" t="s">
        <v>37</v>
      </c>
      <c r="O273" s="70"/>
      <c r="P273" s="208">
        <f>O273*H273</f>
        <v>0</v>
      </c>
      <c r="Q273" s="208">
        <v>0</v>
      </c>
      <c r="R273" s="208">
        <f>Q273*H273</f>
        <v>0</v>
      </c>
      <c r="S273" s="208">
        <v>0</v>
      </c>
      <c r="T273" s="20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0" t="s">
        <v>112</v>
      </c>
      <c r="AT273" s="210" t="s">
        <v>108</v>
      </c>
      <c r="AU273" s="210" t="s">
        <v>79</v>
      </c>
      <c r="AY273" s="16" t="s">
        <v>105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6" t="s">
        <v>77</v>
      </c>
      <c r="BK273" s="211">
        <f>ROUND(I273*H273,2)</f>
        <v>0</v>
      </c>
      <c r="BL273" s="16" t="s">
        <v>112</v>
      </c>
      <c r="BM273" s="210" t="s">
        <v>443</v>
      </c>
    </row>
    <row r="274" spans="1:65" s="2" customFormat="1" ht="19.5">
      <c r="A274" s="33"/>
      <c r="B274" s="34"/>
      <c r="C274" s="35"/>
      <c r="D274" s="212" t="s">
        <v>114</v>
      </c>
      <c r="E274" s="35"/>
      <c r="F274" s="213" t="s">
        <v>444</v>
      </c>
      <c r="G274" s="35"/>
      <c r="H274" s="35"/>
      <c r="I274" s="109"/>
      <c r="J274" s="35"/>
      <c r="K274" s="35"/>
      <c r="L274" s="38"/>
      <c r="M274" s="214"/>
      <c r="N274" s="215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114</v>
      </c>
      <c r="AU274" s="16" t="s">
        <v>79</v>
      </c>
    </row>
    <row r="275" spans="1:65" s="12" customFormat="1" ht="25.9" customHeight="1">
      <c r="B275" s="182"/>
      <c r="C275" s="183"/>
      <c r="D275" s="184" t="s">
        <v>71</v>
      </c>
      <c r="E275" s="185" t="s">
        <v>445</v>
      </c>
      <c r="F275" s="185" t="s">
        <v>446</v>
      </c>
      <c r="G275" s="183"/>
      <c r="H275" s="183"/>
      <c r="I275" s="186"/>
      <c r="J275" s="187">
        <f>BK275</f>
        <v>0</v>
      </c>
      <c r="K275" s="183"/>
      <c r="L275" s="188"/>
      <c r="M275" s="189"/>
      <c r="N275" s="190"/>
      <c r="O275" s="190"/>
      <c r="P275" s="191">
        <f>SUM(P276:P300)</f>
        <v>0</v>
      </c>
      <c r="Q275" s="190"/>
      <c r="R275" s="191">
        <f>SUM(R276:R300)</f>
        <v>0</v>
      </c>
      <c r="S275" s="190"/>
      <c r="T275" s="192">
        <f>SUM(T276:T300)</f>
        <v>0</v>
      </c>
      <c r="AR275" s="193" t="s">
        <v>112</v>
      </c>
      <c r="AT275" s="194" t="s">
        <v>71</v>
      </c>
      <c r="AU275" s="194" t="s">
        <v>72</v>
      </c>
      <c r="AY275" s="193" t="s">
        <v>105</v>
      </c>
      <c r="BK275" s="195">
        <f>SUM(BK276:BK300)</f>
        <v>0</v>
      </c>
    </row>
    <row r="276" spans="1:65" s="2" customFormat="1" ht="44.25" customHeight="1">
      <c r="A276" s="33"/>
      <c r="B276" s="34"/>
      <c r="C276" s="198" t="s">
        <v>447</v>
      </c>
      <c r="D276" s="198" t="s">
        <v>108</v>
      </c>
      <c r="E276" s="199" t="s">
        <v>448</v>
      </c>
      <c r="F276" s="200" t="s">
        <v>449</v>
      </c>
      <c r="G276" s="201" t="s">
        <v>141</v>
      </c>
      <c r="H276" s="202">
        <v>545.85599999999999</v>
      </c>
      <c r="I276" s="203"/>
      <c r="J276" s="204">
        <f>ROUND(I276*H276,2)</f>
        <v>0</v>
      </c>
      <c r="K276" s="205"/>
      <c r="L276" s="38"/>
      <c r="M276" s="206" t="s">
        <v>1</v>
      </c>
      <c r="N276" s="207" t="s">
        <v>37</v>
      </c>
      <c r="O276" s="70"/>
      <c r="P276" s="208">
        <f>O276*H276</f>
        <v>0</v>
      </c>
      <c r="Q276" s="208">
        <v>0</v>
      </c>
      <c r="R276" s="208">
        <f>Q276*H276</f>
        <v>0</v>
      </c>
      <c r="S276" s="208">
        <v>0</v>
      </c>
      <c r="T276" s="209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0" t="s">
        <v>450</v>
      </c>
      <c r="AT276" s="210" t="s">
        <v>108</v>
      </c>
      <c r="AU276" s="210" t="s">
        <v>77</v>
      </c>
      <c r="AY276" s="16" t="s">
        <v>105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6" t="s">
        <v>77</v>
      </c>
      <c r="BK276" s="211">
        <f>ROUND(I276*H276,2)</f>
        <v>0</v>
      </c>
      <c r="BL276" s="16" t="s">
        <v>450</v>
      </c>
      <c r="BM276" s="210" t="s">
        <v>451</v>
      </c>
    </row>
    <row r="277" spans="1:65" s="2" customFormat="1" ht="126.75">
      <c r="A277" s="33"/>
      <c r="B277" s="34"/>
      <c r="C277" s="35"/>
      <c r="D277" s="212" t="s">
        <v>114</v>
      </c>
      <c r="E277" s="35"/>
      <c r="F277" s="213" t="s">
        <v>452</v>
      </c>
      <c r="G277" s="35"/>
      <c r="H277" s="35"/>
      <c r="I277" s="109"/>
      <c r="J277" s="35"/>
      <c r="K277" s="35"/>
      <c r="L277" s="38"/>
      <c r="M277" s="214"/>
      <c r="N277" s="215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114</v>
      </c>
      <c r="AU277" s="16" t="s">
        <v>77</v>
      </c>
    </row>
    <row r="278" spans="1:65" s="13" customFormat="1" ht="11.25">
      <c r="B278" s="216"/>
      <c r="C278" s="217"/>
      <c r="D278" s="212" t="s">
        <v>126</v>
      </c>
      <c r="E278" s="218" t="s">
        <v>1</v>
      </c>
      <c r="F278" s="219" t="s">
        <v>453</v>
      </c>
      <c r="G278" s="217"/>
      <c r="H278" s="220">
        <v>21.228000000000002</v>
      </c>
      <c r="I278" s="221"/>
      <c r="J278" s="217"/>
      <c r="K278" s="217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126</v>
      </c>
      <c r="AU278" s="226" t="s">
        <v>77</v>
      </c>
      <c r="AV278" s="13" t="s">
        <v>79</v>
      </c>
      <c r="AW278" s="13" t="s">
        <v>29</v>
      </c>
      <c r="AX278" s="13" t="s">
        <v>72</v>
      </c>
      <c r="AY278" s="226" t="s">
        <v>105</v>
      </c>
    </row>
    <row r="279" spans="1:65" s="13" customFormat="1" ht="33.75">
      <c r="B279" s="216"/>
      <c r="C279" s="217"/>
      <c r="D279" s="212" t="s">
        <v>126</v>
      </c>
      <c r="E279" s="218" t="s">
        <v>1</v>
      </c>
      <c r="F279" s="219" t="s">
        <v>454</v>
      </c>
      <c r="G279" s="217"/>
      <c r="H279" s="220">
        <v>524.62800000000004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126</v>
      </c>
      <c r="AU279" s="226" t="s">
        <v>77</v>
      </c>
      <c r="AV279" s="13" t="s">
        <v>79</v>
      </c>
      <c r="AW279" s="13" t="s">
        <v>29</v>
      </c>
      <c r="AX279" s="13" t="s">
        <v>72</v>
      </c>
      <c r="AY279" s="226" t="s">
        <v>105</v>
      </c>
    </row>
    <row r="280" spans="1:65" s="14" customFormat="1" ht="11.25">
      <c r="B280" s="238"/>
      <c r="C280" s="239"/>
      <c r="D280" s="212" t="s">
        <v>126</v>
      </c>
      <c r="E280" s="240" t="s">
        <v>1</v>
      </c>
      <c r="F280" s="241" t="s">
        <v>455</v>
      </c>
      <c r="G280" s="239"/>
      <c r="H280" s="242">
        <v>545.85599999999999</v>
      </c>
      <c r="I280" s="243"/>
      <c r="J280" s="239"/>
      <c r="K280" s="239"/>
      <c r="L280" s="244"/>
      <c r="M280" s="245"/>
      <c r="N280" s="246"/>
      <c r="O280" s="246"/>
      <c r="P280" s="246"/>
      <c r="Q280" s="246"/>
      <c r="R280" s="246"/>
      <c r="S280" s="246"/>
      <c r="T280" s="247"/>
      <c r="AT280" s="248" t="s">
        <v>126</v>
      </c>
      <c r="AU280" s="248" t="s">
        <v>77</v>
      </c>
      <c r="AV280" s="14" t="s">
        <v>112</v>
      </c>
      <c r="AW280" s="14" t="s">
        <v>29</v>
      </c>
      <c r="AX280" s="14" t="s">
        <v>77</v>
      </c>
      <c r="AY280" s="248" t="s">
        <v>105</v>
      </c>
    </row>
    <row r="281" spans="1:65" s="2" customFormat="1" ht="55.5" customHeight="1">
      <c r="A281" s="33"/>
      <c r="B281" s="34"/>
      <c r="C281" s="198" t="s">
        <v>456</v>
      </c>
      <c r="D281" s="198" t="s">
        <v>108</v>
      </c>
      <c r="E281" s="199" t="s">
        <v>457</v>
      </c>
      <c r="F281" s="200" t="s">
        <v>458</v>
      </c>
      <c r="G281" s="201" t="s">
        <v>141</v>
      </c>
      <c r="H281" s="202">
        <v>23.260999999999999</v>
      </c>
      <c r="I281" s="203"/>
      <c r="J281" s="204">
        <f>ROUND(I281*H281,2)</f>
        <v>0</v>
      </c>
      <c r="K281" s="205"/>
      <c r="L281" s="38"/>
      <c r="M281" s="206" t="s">
        <v>1</v>
      </c>
      <c r="N281" s="207" t="s">
        <v>37</v>
      </c>
      <c r="O281" s="70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0" t="s">
        <v>450</v>
      </c>
      <c r="AT281" s="210" t="s">
        <v>108</v>
      </c>
      <c r="AU281" s="210" t="s">
        <v>77</v>
      </c>
      <c r="AY281" s="16" t="s">
        <v>105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6" t="s">
        <v>77</v>
      </c>
      <c r="BK281" s="211">
        <f>ROUND(I281*H281,2)</f>
        <v>0</v>
      </c>
      <c r="BL281" s="16" t="s">
        <v>450</v>
      </c>
      <c r="BM281" s="210" t="s">
        <v>459</v>
      </c>
    </row>
    <row r="282" spans="1:65" s="2" customFormat="1" ht="136.5">
      <c r="A282" s="33"/>
      <c r="B282" s="34"/>
      <c r="C282" s="35"/>
      <c r="D282" s="212" t="s">
        <v>114</v>
      </c>
      <c r="E282" s="35"/>
      <c r="F282" s="213" t="s">
        <v>460</v>
      </c>
      <c r="G282" s="35"/>
      <c r="H282" s="35"/>
      <c r="I282" s="109"/>
      <c r="J282" s="35"/>
      <c r="K282" s="35"/>
      <c r="L282" s="38"/>
      <c r="M282" s="214"/>
      <c r="N282" s="215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114</v>
      </c>
      <c r="AU282" s="16" t="s">
        <v>77</v>
      </c>
    </row>
    <row r="283" spans="1:65" s="13" customFormat="1" ht="11.25">
      <c r="B283" s="216"/>
      <c r="C283" s="217"/>
      <c r="D283" s="212" t="s">
        <v>126</v>
      </c>
      <c r="E283" s="218" t="s">
        <v>1</v>
      </c>
      <c r="F283" s="219" t="s">
        <v>461</v>
      </c>
      <c r="G283" s="217"/>
      <c r="H283" s="220">
        <v>23.260999999999999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126</v>
      </c>
      <c r="AU283" s="226" t="s">
        <v>77</v>
      </c>
      <c r="AV283" s="13" t="s">
        <v>79</v>
      </c>
      <c r="AW283" s="13" t="s">
        <v>29</v>
      </c>
      <c r="AX283" s="13" t="s">
        <v>77</v>
      </c>
      <c r="AY283" s="226" t="s">
        <v>105</v>
      </c>
    </row>
    <row r="284" spans="1:65" s="2" customFormat="1" ht="55.5" customHeight="1">
      <c r="A284" s="33"/>
      <c r="B284" s="34"/>
      <c r="C284" s="198" t="s">
        <v>462</v>
      </c>
      <c r="D284" s="198" t="s">
        <v>108</v>
      </c>
      <c r="E284" s="199" t="s">
        <v>463</v>
      </c>
      <c r="F284" s="200" t="s">
        <v>464</v>
      </c>
      <c r="G284" s="201" t="s">
        <v>141</v>
      </c>
      <c r="H284" s="202">
        <v>25.645</v>
      </c>
      <c r="I284" s="203"/>
      <c r="J284" s="204">
        <f>ROUND(I284*H284,2)</f>
        <v>0</v>
      </c>
      <c r="K284" s="205"/>
      <c r="L284" s="38"/>
      <c r="M284" s="206" t="s">
        <v>1</v>
      </c>
      <c r="N284" s="207" t="s">
        <v>37</v>
      </c>
      <c r="O284" s="70"/>
      <c r="P284" s="208">
        <f>O284*H284</f>
        <v>0</v>
      </c>
      <c r="Q284" s="208">
        <v>0</v>
      </c>
      <c r="R284" s="208">
        <f>Q284*H284</f>
        <v>0</v>
      </c>
      <c r="S284" s="208">
        <v>0</v>
      </c>
      <c r="T284" s="209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0" t="s">
        <v>450</v>
      </c>
      <c r="AT284" s="210" t="s">
        <v>108</v>
      </c>
      <c r="AU284" s="210" t="s">
        <v>77</v>
      </c>
      <c r="AY284" s="16" t="s">
        <v>105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6" t="s">
        <v>77</v>
      </c>
      <c r="BK284" s="211">
        <f>ROUND(I284*H284,2)</f>
        <v>0</v>
      </c>
      <c r="BL284" s="16" t="s">
        <v>450</v>
      </c>
      <c r="BM284" s="210" t="s">
        <v>465</v>
      </c>
    </row>
    <row r="285" spans="1:65" s="2" customFormat="1" ht="136.5">
      <c r="A285" s="33"/>
      <c r="B285" s="34"/>
      <c r="C285" s="35"/>
      <c r="D285" s="212" t="s">
        <v>114</v>
      </c>
      <c r="E285" s="35"/>
      <c r="F285" s="213" t="s">
        <v>466</v>
      </c>
      <c r="G285" s="35"/>
      <c r="H285" s="35"/>
      <c r="I285" s="109"/>
      <c r="J285" s="35"/>
      <c r="K285" s="35"/>
      <c r="L285" s="38"/>
      <c r="M285" s="214"/>
      <c r="N285" s="215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114</v>
      </c>
      <c r="AU285" s="16" t="s">
        <v>77</v>
      </c>
    </row>
    <row r="286" spans="1:65" s="13" customFormat="1" ht="33.75">
      <c r="B286" s="216"/>
      <c r="C286" s="217"/>
      <c r="D286" s="212" t="s">
        <v>126</v>
      </c>
      <c r="E286" s="218" t="s">
        <v>1</v>
      </c>
      <c r="F286" s="219" t="s">
        <v>467</v>
      </c>
      <c r="G286" s="217"/>
      <c r="H286" s="220">
        <v>25.645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126</v>
      </c>
      <c r="AU286" s="226" t="s">
        <v>77</v>
      </c>
      <c r="AV286" s="13" t="s">
        <v>79</v>
      </c>
      <c r="AW286" s="13" t="s">
        <v>29</v>
      </c>
      <c r="AX286" s="13" t="s">
        <v>77</v>
      </c>
      <c r="AY286" s="226" t="s">
        <v>105</v>
      </c>
    </row>
    <row r="287" spans="1:65" s="2" customFormat="1" ht="21.75" customHeight="1">
      <c r="A287" s="33"/>
      <c r="B287" s="34"/>
      <c r="C287" s="198" t="s">
        <v>468</v>
      </c>
      <c r="D287" s="198" t="s">
        <v>108</v>
      </c>
      <c r="E287" s="199" t="s">
        <v>469</v>
      </c>
      <c r="F287" s="200" t="s">
        <v>470</v>
      </c>
      <c r="G287" s="201" t="s">
        <v>141</v>
      </c>
      <c r="H287" s="202">
        <v>3.556</v>
      </c>
      <c r="I287" s="203"/>
      <c r="J287" s="204">
        <f>ROUND(I287*H287,2)</f>
        <v>0</v>
      </c>
      <c r="K287" s="205"/>
      <c r="L287" s="38"/>
      <c r="M287" s="206" t="s">
        <v>1</v>
      </c>
      <c r="N287" s="207" t="s">
        <v>37</v>
      </c>
      <c r="O287" s="70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0" t="s">
        <v>450</v>
      </c>
      <c r="AT287" s="210" t="s">
        <v>108</v>
      </c>
      <c r="AU287" s="210" t="s">
        <v>77</v>
      </c>
      <c r="AY287" s="16" t="s">
        <v>105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6" t="s">
        <v>77</v>
      </c>
      <c r="BK287" s="211">
        <f>ROUND(I287*H287,2)</f>
        <v>0</v>
      </c>
      <c r="BL287" s="16" t="s">
        <v>450</v>
      </c>
      <c r="BM287" s="210" t="s">
        <v>471</v>
      </c>
    </row>
    <row r="288" spans="1:65" s="2" customFormat="1" ht="48.75">
      <c r="A288" s="33"/>
      <c r="B288" s="34"/>
      <c r="C288" s="35"/>
      <c r="D288" s="212" t="s">
        <v>114</v>
      </c>
      <c r="E288" s="35"/>
      <c r="F288" s="213" t="s">
        <v>472</v>
      </c>
      <c r="G288" s="35"/>
      <c r="H288" s="35"/>
      <c r="I288" s="109"/>
      <c r="J288" s="35"/>
      <c r="K288" s="35"/>
      <c r="L288" s="38"/>
      <c r="M288" s="214"/>
      <c r="N288" s="215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114</v>
      </c>
      <c r="AU288" s="16" t="s">
        <v>77</v>
      </c>
    </row>
    <row r="289" spans="1:65" s="13" customFormat="1" ht="11.25">
      <c r="B289" s="216"/>
      <c r="C289" s="217"/>
      <c r="D289" s="212" t="s">
        <v>126</v>
      </c>
      <c r="E289" s="218" t="s">
        <v>1</v>
      </c>
      <c r="F289" s="219" t="s">
        <v>473</v>
      </c>
      <c r="G289" s="217"/>
      <c r="H289" s="220">
        <v>3.556</v>
      </c>
      <c r="I289" s="221"/>
      <c r="J289" s="217"/>
      <c r="K289" s="217"/>
      <c r="L289" s="222"/>
      <c r="M289" s="223"/>
      <c r="N289" s="224"/>
      <c r="O289" s="224"/>
      <c r="P289" s="224"/>
      <c r="Q289" s="224"/>
      <c r="R289" s="224"/>
      <c r="S289" s="224"/>
      <c r="T289" s="225"/>
      <c r="AT289" s="226" t="s">
        <v>126</v>
      </c>
      <c r="AU289" s="226" t="s">
        <v>77</v>
      </c>
      <c r="AV289" s="13" t="s">
        <v>79</v>
      </c>
      <c r="AW289" s="13" t="s">
        <v>29</v>
      </c>
      <c r="AX289" s="13" t="s">
        <v>77</v>
      </c>
      <c r="AY289" s="226" t="s">
        <v>105</v>
      </c>
    </row>
    <row r="290" spans="1:65" s="2" customFormat="1" ht="21.75" customHeight="1">
      <c r="A290" s="33"/>
      <c r="B290" s="34"/>
      <c r="C290" s="198" t="s">
        <v>474</v>
      </c>
      <c r="D290" s="198" t="s">
        <v>108</v>
      </c>
      <c r="E290" s="199" t="s">
        <v>475</v>
      </c>
      <c r="F290" s="200" t="s">
        <v>476</v>
      </c>
      <c r="G290" s="201" t="s">
        <v>152</v>
      </c>
      <c r="H290" s="202">
        <v>4</v>
      </c>
      <c r="I290" s="203"/>
      <c r="J290" s="204">
        <f>ROUND(I290*H290,2)</f>
        <v>0</v>
      </c>
      <c r="K290" s="205"/>
      <c r="L290" s="38"/>
      <c r="M290" s="206" t="s">
        <v>1</v>
      </c>
      <c r="N290" s="207" t="s">
        <v>37</v>
      </c>
      <c r="O290" s="70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0" t="s">
        <v>450</v>
      </c>
      <c r="AT290" s="210" t="s">
        <v>108</v>
      </c>
      <c r="AU290" s="210" t="s">
        <v>77</v>
      </c>
      <c r="AY290" s="16" t="s">
        <v>105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6" t="s">
        <v>77</v>
      </c>
      <c r="BK290" s="211">
        <f>ROUND(I290*H290,2)</f>
        <v>0</v>
      </c>
      <c r="BL290" s="16" t="s">
        <v>450</v>
      </c>
      <c r="BM290" s="210" t="s">
        <v>477</v>
      </c>
    </row>
    <row r="291" spans="1:65" s="2" customFormat="1" ht="58.5">
      <c r="A291" s="33"/>
      <c r="B291" s="34"/>
      <c r="C291" s="35"/>
      <c r="D291" s="212" t="s">
        <v>114</v>
      </c>
      <c r="E291" s="35"/>
      <c r="F291" s="213" t="s">
        <v>478</v>
      </c>
      <c r="G291" s="35"/>
      <c r="H291" s="35"/>
      <c r="I291" s="109"/>
      <c r="J291" s="35"/>
      <c r="K291" s="35"/>
      <c r="L291" s="38"/>
      <c r="M291" s="214"/>
      <c r="N291" s="215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114</v>
      </c>
      <c r="AU291" s="16" t="s">
        <v>77</v>
      </c>
    </row>
    <row r="292" spans="1:65" s="13" customFormat="1" ht="11.25">
      <c r="B292" s="216"/>
      <c r="C292" s="217"/>
      <c r="D292" s="212" t="s">
        <v>126</v>
      </c>
      <c r="E292" s="218" t="s">
        <v>1</v>
      </c>
      <c r="F292" s="219" t="s">
        <v>479</v>
      </c>
      <c r="G292" s="217"/>
      <c r="H292" s="220">
        <v>4</v>
      </c>
      <c r="I292" s="221"/>
      <c r="J292" s="217"/>
      <c r="K292" s="217"/>
      <c r="L292" s="222"/>
      <c r="M292" s="223"/>
      <c r="N292" s="224"/>
      <c r="O292" s="224"/>
      <c r="P292" s="224"/>
      <c r="Q292" s="224"/>
      <c r="R292" s="224"/>
      <c r="S292" s="224"/>
      <c r="T292" s="225"/>
      <c r="AT292" s="226" t="s">
        <v>126</v>
      </c>
      <c r="AU292" s="226" t="s">
        <v>77</v>
      </c>
      <c r="AV292" s="13" t="s">
        <v>79</v>
      </c>
      <c r="AW292" s="13" t="s">
        <v>29</v>
      </c>
      <c r="AX292" s="13" t="s">
        <v>77</v>
      </c>
      <c r="AY292" s="226" t="s">
        <v>105</v>
      </c>
    </row>
    <row r="293" spans="1:65" s="2" customFormat="1" ht="16.5" customHeight="1">
      <c r="A293" s="33"/>
      <c r="B293" s="34"/>
      <c r="C293" s="198" t="s">
        <v>480</v>
      </c>
      <c r="D293" s="198" t="s">
        <v>108</v>
      </c>
      <c r="E293" s="199" t="s">
        <v>481</v>
      </c>
      <c r="F293" s="200" t="s">
        <v>482</v>
      </c>
      <c r="G293" s="201" t="s">
        <v>141</v>
      </c>
      <c r="H293" s="202">
        <v>72.900000000000006</v>
      </c>
      <c r="I293" s="203"/>
      <c r="J293" s="204">
        <f>ROUND(I293*H293,2)</f>
        <v>0</v>
      </c>
      <c r="K293" s="205"/>
      <c r="L293" s="38"/>
      <c r="M293" s="206" t="s">
        <v>1</v>
      </c>
      <c r="N293" s="207" t="s">
        <v>37</v>
      </c>
      <c r="O293" s="70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0" t="s">
        <v>450</v>
      </c>
      <c r="AT293" s="210" t="s">
        <v>108</v>
      </c>
      <c r="AU293" s="210" t="s">
        <v>77</v>
      </c>
      <c r="AY293" s="16" t="s">
        <v>105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6" t="s">
        <v>77</v>
      </c>
      <c r="BK293" s="211">
        <f>ROUND(I293*H293,2)</f>
        <v>0</v>
      </c>
      <c r="BL293" s="16" t="s">
        <v>450</v>
      </c>
      <c r="BM293" s="210" t="s">
        <v>483</v>
      </c>
    </row>
    <row r="294" spans="1:65" s="2" customFormat="1" ht="58.5">
      <c r="A294" s="33"/>
      <c r="B294" s="34"/>
      <c r="C294" s="35"/>
      <c r="D294" s="212" t="s">
        <v>114</v>
      </c>
      <c r="E294" s="35"/>
      <c r="F294" s="213" t="s">
        <v>484</v>
      </c>
      <c r="G294" s="35"/>
      <c r="H294" s="35"/>
      <c r="I294" s="109"/>
      <c r="J294" s="35"/>
      <c r="K294" s="35"/>
      <c r="L294" s="38"/>
      <c r="M294" s="214"/>
      <c r="N294" s="215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114</v>
      </c>
      <c r="AU294" s="16" t="s">
        <v>77</v>
      </c>
    </row>
    <row r="295" spans="1:65" s="13" customFormat="1" ht="11.25">
      <c r="B295" s="216"/>
      <c r="C295" s="217"/>
      <c r="D295" s="212" t="s">
        <v>126</v>
      </c>
      <c r="E295" s="218" t="s">
        <v>1</v>
      </c>
      <c r="F295" s="219" t="s">
        <v>485</v>
      </c>
      <c r="G295" s="217"/>
      <c r="H295" s="220">
        <v>72.900000000000006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126</v>
      </c>
      <c r="AU295" s="226" t="s">
        <v>77</v>
      </c>
      <c r="AV295" s="13" t="s">
        <v>79</v>
      </c>
      <c r="AW295" s="13" t="s">
        <v>29</v>
      </c>
      <c r="AX295" s="13" t="s">
        <v>77</v>
      </c>
      <c r="AY295" s="226" t="s">
        <v>105</v>
      </c>
    </row>
    <row r="296" spans="1:65" s="2" customFormat="1" ht="16.5" customHeight="1">
      <c r="A296" s="33"/>
      <c r="B296" s="34"/>
      <c r="C296" s="198" t="s">
        <v>486</v>
      </c>
      <c r="D296" s="198" t="s">
        <v>108</v>
      </c>
      <c r="E296" s="199" t="s">
        <v>487</v>
      </c>
      <c r="F296" s="200" t="s">
        <v>488</v>
      </c>
      <c r="G296" s="201" t="s">
        <v>141</v>
      </c>
      <c r="H296" s="202">
        <v>3.556</v>
      </c>
      <c r="I296" s="203"/>
      <c r="J296" s="204">
        <f>ROUND(I296*H296,2)</f>
        <v>0</v>
      </c>
      <c r="K296" s="205"/>
      <c r="L296" s="38"/>
      <c r="M296" s="206" t="s">
        <v>1</v>
      </c>
      <c r="N296" s="207" t="s">
        <v>37</v>
      </c>
      <c r="O296" s="70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0" t="s">
        <v>450</v>
      </c>
      <c r="AT296" s="210" t="s">
        <v>108</v>
      </c>
      <c r="AU296" s="210" t="s">
        <v>77</v>
      </c>
      <c r="AY296" s="16" t="s">
        <v>105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6" t="s">
        <v>77</v>
      </c>
      <c r="BK296" s="211">
        <f>ROUND(I296*H296,2)</f>
        <v>0</v>
      </c>
      <c r="BL296" s="16" t="s">
        <v>450</v>
      </c>
      <c r="BM296" s="210" t="s">
        <v>489</v>
      </c>
    </row>
    <row r="297" spans="1:65" s="2" customFormat="1" ht="58.5">
      <c r="A297" s="33"/>
      <c r="B297" s="34"/>
      <c r="C297" s="35"/>
      <c r="D297" s="212" t="s">
        <v>114</v>
      </c>
      <c r="E297" s="35"/>
      <c r="F297" s="213" t="s">
        <v>490</v>
      </c>
      <c r="G297" s="35"/>
      <c r="H297" s="35"/>
      <c r="I297" s="109"/>
      <c r="J297" s="35"/>
      <c r="K297" s="35"/>
      <c r="L297" s="38"/>
      <c r="M297" s="214"/>
      <c r="N297" s="215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114</v>
      </c>
      <c r="AU297" s="16" t="s">
        <v>77</v>
      </c>
    </row>
    <row r="298" spans="1:65" s="2" customFormat="1" ht="16.5" customHeight="1">
      <c r="A298" s="33"/>
      <c r="B298" s="34"/>
      <c r="C298" s="198" t="s">
        <v>491</v>
      </c>
      <c r="D298" s="198" t="s">
        <v>108</v>
      </c>
      <c r="E298" s="199" t="s">
        <v>492</v>
      </c>
      <c r="F298" s="200" t="s">
        <v>493</v>
      </c>
      <c r="G298" s="201" t="s">
        <v>141</v>
      </c>
      <c r="H298" s="202">
        <v>1.4570000000000001</v>
      </c>
      <c r="I298" s="203"/>
      <c r="J298" s="204">
        <f>ROUND(I298*H298,2)</f>
        <v>0</v>
      </c>
      <c r="K298" s="205"/>
      <c r="L298" s="38"/>
      <c r="M298" s="206" t="s">
        <v>1</v>
      </c>
      <c r="N298" s="207" t="s">
        <v>37</v>
      </c>
      <c r="O298" s="70"/>
      <c r="P298" s="208">
        <f>O298*H298</f>
        <v>0</v>
      </c>
      <c r="Q298" s="208">
        <v>0</v>
      </c>
      <c r="R298" s="208">
        <f>Q298*H298</f>
        <v>0</v>
      </c>
      <c r="S298" s="208">
        <v>0</v>
      </c>
      <c r="T298" s="20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0" t="s">
        <v>450</v>
      </c>
      <c r="AT298" s="210" t="s">
        <v>108</v>
      </c>
      <c r="AU298" s="210" t="s">
        <v>77</v>
      </c>
      <c r="AY298" s="16" t="s">
        <v>105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6" t="s">
        <v>77</v>
      </c>
      <c r="BK298" s="211">
        <f>ROUND(I298*H298,2)</f>
        <v>0</v>
      </c>
      <c r="BL298" s="16" t="s">
        <v>450</v>
      </c>
      <c r="BM298" s="210" t="s">
        <v>494</v>
      </c>
    </row>
    <row r="299" spans="1:65" s="2" customFormat="1" ht="48.75">
      <c r="A299" s="33"/>
      <c r="B299" s="34"/>
      <c r="C299" s="35"/>
      <c r="D299" s="212" t="s">
        <v>114</v>
      </c>
      <c r="E299" s="35"/>
      <c r="F299" s="213" t="s">
        <v>495</v>
      </c>
      <c r="G299" s="35"/>
      <c r="H299" s="35"/>
      <c r="I299" s="109"/>
      <c r="J299" s="35"/>
      <c r="K299" s="35"/>
      <c r="L299" s="38"/>
      <c r="M299" s="214"/>
      <c r="N299" s="215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114</v>
      </c>
      <c r="AU299" s="16" t="s">
        <v>77</v>
      </c>
    </row>
    <row r="300" spans="1:65" s="13" customFormat="1" ht="11.25">
      <c r="B300" s="216"/>
      <c r="C300" s="217"/>
      <c r="D300" s="212" t="s">
        <v>126</v>
      </c>
      <c r="E300" s="218" t="s">
        <v>1</v>
      </c>
      <c r="F300" s="219" t="s">
        <v>496</v>
      </c>
      <c r="G300" s="217"/>
      <c r="H300" s="220">
        <v>1.4570000000000001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126</v>
      </c>
      <c r="AU300" s="226" t="s">
        <v>77</v>
      </c>
      <c r="AV300" s="13" t="s">
        <v>79</v>
      </c>
      <c r="AW300" s="13" t="s">
        <v>29</v>
      </c>
      <c r="AX300" s="13" t="s">
        <v>77</v>
      </c>
      <c r="AY300" s="226" t="s">
        <v>105</v>
      </c>
    </row>
    <row r="301" spans="1:65" s="12" customFormat="1" ht="25.9" customHeight="1">
      <c r="B301" s="182"/>
      <c r="C301" s="183"/>
      <c r="D301" s="184" t="s">
        <v>71</v>
      </c>
      <c r="E301" s="185" t="s">
        <v>497</v>
      </c>
      <c r="F301" s="185" t="s">
        <v>498</v>
      </c>
      <c r="G301" s="183"/>
      <c r="H301" s="183"/>
      <c r="I301" s="186"/>
      <c r="J301" s="187">
        <f>BK301</f>
        <v>0</v>
      </c>
      <c r="K301" s="183"/>
      <c r="L301" s="188"/>
      <c r="M301" s="189"/>
      <c r="N301" s="190"/>
      <c r="O301" s="190"/>
      <c r="P301" s="191">
        <f>SUM(P302:P313)</f>
        <v>0</v>
      </c>
      <c r="Q301" s="190"/>
      <c r="R301" s="191">
        <f>SUM(R302:R313)</f>
        <v>0</v>
      </c>
      <c r="S301" s="190"/>
      <c r="T301" s="192">
        <f>SUM(T302:T313)</f>
        <v>0</v>
      </c>
      <c r="AR301" s="193" t="s">
        <v>106</v>
      </c>
      <c r="AT301" s="194" t="s">
        <v>71</v>
      </c>
      <c r="AU301" s="194" t="s">
        <v>72</v>
      </c>
      <c r="AY301" s="193" t="s">
        <v>105</v>
      </c>
      <c r="BK301" s="195">
        <f>SUM(BK302:BK313)</f>
        <v>0</v>
      </c>
    </row>
    <row r="302" spans="1:65" s="2" customFormat="1" ht="21.75" customHeight="1">
      <c r="A302" s="33"/>
      <c r="B302" s="34"/>
      <c r="C302" s="198" t="s">
        <v>499</v>
      </c>
      <c r="D302" s="198" t="s">
        <v>108</v>
      </c>
      <c r="E302" s="199" t="s">
        <v>500</v>
      </c>
      <c r="F302" s="200" t="s">
        <v>501</v>
      </c>
      <c r="G302" s="201" t="s">
        <v>502</v>
      </c>
      <c r="H302" s="202">
        <v>3</v>
      </c>
      <c r="I302" s="203"/>
      <c r="J302" s="204">
        <f>ROUND(I302*H302,2)</f>
        <v>0</v>
      </c>
      <c r="K302" s="205"/>
      <c r="L302" s="38"/>
      <c r="M302" s="206" t="s">
        <v>1</v>
      </c>
      <c r="N302" s="207" t="s">
        <v>37</v>
      </c>
      <c r="O302" s="70"/>
      <c r="P302" s="208">
        <f>O302*H302</f>
        <v>0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0" t="s">
        <v>112</v>
      </c>
      <c r="AT302" s="210" t="s">
        <v>108</v>
      </c>
      <c r="AU302" s="210" t="s">
        <v>77</v>
      </c>
      <c r="AY302" s="16" t="s">
        <v>105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6" t="s">
        <v>77</v>
      </c>
      <c r="BK302" s="211">
        <f>ROUND(I302*H302,2)</f>
        <v>0</v>
      </c>
      <c r="BL302" s="16" t="s">
        <v>112</v>
      </c>
      <c r="BM302" s="210" t="s">
        <v>503</v>
      </c>
    </row>
    <row r="303" spans="1:65" s="2" customFormat="1" ht="11.25">
      <c r="A303" s="33"/>
      <c r="B303" s="34"/>
      <c r="C303" s="35"/>
      <c r="D303" s="212" t="s">
        <v>114</v>
      </c>
      <c r="E303" s="35"/>
      <c r="F303" s="213" t="s">
        <v>504</v>
      </c>
      <c r="G303" s="35"/>
      <c r="H303" s="35"/>
      <c r="I303" s="109"/>
      <c r="J303" s="35"/>
      <c r="K303" s="35"/>
      <c r="L303" s="38"/>
      <c r="M303" s="214"/>
      <c r="N303" s="215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114</v>
      </c>
      <c r="AU303" s="16" t="s">
        <v>77</v>
      </c>
    </row>
    <row r="304" spans="1:65" s="2" customFormat="1" ht="16.5" customHeight="1">
      <c r="A304" s="33"/>
      <c r="B304" s="34"/>
      <c r="C304" s="198" t="s">
        <v>505</v>
      </c>
      <c r="D304" s="198" t="s">
        <v>108</v>
      </c>
      <c r="E304" s="199" t="s">
        <v>506</v>
      </c>
      <c r="F304" s="200" t="s">
        <v>507</v>
      </c>
      <c r="G304" s="201" t="s">
        <v>502</v>
      </c>
      <c r="H304" s="202">
        <v>1</v>
      </c>
      <c r="I304" s="203"/>
      <c r="J304" s="204">
        <f>ROUND(I304*H304,2)</f>
        <v>0</v>
      </c>
      <c r="K304" s="205"/>
      <c r="L304" s="38"/>
      <c r="M304" s="206" t="s">
        <v>1</v>
      </c>
      <c r="N304" s="207" t="s">
        <v>37</v>
      </c>
      <c r="O304" s="70"/>
      <c r="P304" s="208">
        <f>O304*H304</f>
        <v>0</v>
      </c>
      <c r="Q304" s="208">
        <v>0</v>
      </c>
      <c r="R304" s="208">
        <f>Q304*H304</f>
        <v>0</v>
      </c>
      <c r="S304" s="208">
        <v>0</v>
      </c>
      <c r="T304" s="20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10" t="s">
        <v>112</v>
      </c>
      <c r="AT304" s="210" t="s">
        <v>108</v>
      </c>
      <c r="AU304" s="210" t="s">
        <v>77</v>
      </c>
      <c r="AY304" s="16" t="s">
        <v>105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6" t="s">
        <v>77</v>
      </c>
      <c r="BK304" s="211">
        <f>ROUND(I304*H304,2)</f>
        <v>0</v>
      </c>
      <c r="BL304" s="16" t="s">
        <v>112</v>
      </c>
      <c r="BM304" s="210" t="s">
        <v>508</v>
      </c>
    </row>
    <row r="305" spans="1:65" s="2" customFormat="1" ht="11.25">
      <c r="A305" s="33"/>
      <c r="B305" s="34"/>
      <c r="C305" s="35"/>
      <c r="D305" s="212" t="s">
        <v>114</v>
      </c>
      <c r="E305" s="35"/>
      <c r="F305" s="213" t="s">
        <v>507</v>
      </c>
      <c r="G305" s="35"/>
      <c r="H305" s="35"/>
      <c r="I305" s="109"/>
      <c r="J305" s="35"/>
      <c r="K305" s="35"/>
      <c r="L305" s="38"/>
      <c r="M305" s="214"/>
      <c r="N305" s="215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114</v>
      </c>
      <c r="AU305" s="16" t="s">
        <v>77</v>
      </c>
    </row>
    <row r="306" spans="1:65" s="2" customFormat="1" ht="21.75" customHeight="1">
      <c r="A306" s="33"/>
      <c r="B306" s="34"/>
      <c r="C306" s="198" t="s">
        <v>509</v>
      </c>
      <c r="D306" s="198" t="s">
        <v>108</v>
      </c>
      <c r="E306" s="199" t="s">
        <v>510</v>
      </c>
      <c r="F306" s="200" t="s">
        <v>511</v>
      </c>
      <c r="G306" s="201" t="s">
        <v>147</v>
      </c>
      <c r="H306" s="202">
        <v>0.5</v>
      </c>
      <c r="I306" s="203"/>
      <c r="J306" s="204">
        <f>ROUND(I306*H306,2)</f>
        <v>0</v>
      </c>
      <c r="K306" s="205"/>
      <c r="L306" s="38"/>
      <c r="M306" s="206" t="s">
        <v>1</v>
      </c>
      <c r="N306" s="207" t="s">
        <v>37</v>
      </c>
      <c r="O306" s="70"/>
      <c r="P306" s="208">
        <f>O306*H306</f>
        <v>0</v>
      </c>
      <c r="Q306" s="208">
        <v>0</v>
      </c>
      <c r="R306" s="208">
        <f>Q306*H306</f>
        <v>0</v>
      </c>
      <c r="S306" s="208">
        <v>0</v>
      </c>
      <c r="T306" s="20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0" t="s">
        <v>112</v>
      </c>
      <c r="AT306" s="210" t="s">
        <v>108</v>
      </c>
      <c r="AU306" s="210" t="s">
        <v>77</v>
      </c>
      <c r="AY306" s="16" t="s">
        <v>105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6" t="s">
        <v>77</v>
      </c>
      <c r="BK306" s="211">
        <f>ROUND(I306*H306,2)</f>
        <v>0</v>
      </c>
      <c r="BL306" s="16" t="s">
        <v>112</v>
      </c>
      <c r="BM306" s="210" t="s">
        <v>512</v>
      </c>
    </row>
    <row r="307" spans="1:65" s="2" customFormat="1" ht="68.25">
      <c r="A307" s="33"/>
      <c r="B307" s="34"/>
      <c r="C307" s="35"/>
      <c r="D307" s="212" t="s">
        <v>114</v>
      </c>
      <c r="E307" s="35"/>
      <c r="F307" s="213" t="s">
        <v>513</v>
      </c>
      <c r="G307" s="35"/>
      <c r="H307" s="35"/>
      <c r="I307" s="109"/>
      <c r="J307" s="35"/>
      <c r="K307" s="35"/>
      <c r="L307" s="38"/>
      <c r="M307" s="214"/>
      <c r="N307" s="215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114</v>
      </c>
      <c r="AU307" s="16" t="s">
        <v>77</v>
      </c>
    </row>
    <row r="308" spans="1:65" s="2" customFormat="1" ht="21.75" customHeight="1">
      <c r="A308" s="33"/>
      <c r="B308" s="34"/>
      <c r="C308" s="198" t="s">
        <v>514</v>
      </c>
      <c r="D308" s="198" t="s">
        <v>108</v>
      </c>
      <c r="E308" s="199" t="s">
        <v>515</v>
      </c>
      <c r="F308" s="200" t="s">
        <v>516</v>
      </c>
      <c r="G308" s="201" t="s">
        <v>502</v>
      </c>
      <c r="H308" s="202">
        <v>1</v>
      </c>
      <c r="I308" s="203"/>
      <c r="J308" s="204">
        <f>ROUND(I308*H308,2)</f>
        <v>0</v>
      </c>
      <c r="K308" s="205"/>
      <c r="L308" s="38"/>
      <c r="M308" s="206" t="s">
        <v>1</v>
      </c>
      <c r="N308" s="207" t="s">
        <v>37</v>
      </c>
      <c r="O308" s="70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10" t="s">
        <v>112</v>
      </c>
      <c r="AT308" s="210" t="s">
        <v>108</v>
      </c>
      <c r="AU308" s="210" t="s">
        <v>77</v>
      </c>
      <c r="AY308" s="16" t="s">
        <v>105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6" t="s">
        <v>77</v>
      </c>
      <c r="BK308" s="211">
        <f>ROUND(I308*H308,2)</f>
        <v>0</v>
      </c>
      <c r="BL308" s="16" t="s">
        <v>112</v>
      </c>
      <c r="BM308" s="210" t="s">
        <v>517</v>
      </c>
    </row>
    <row r="309" spans="1:65" s="2" customFormat="1" ht="58.5">
      <c r="A309" s="33"/>
      <c r="B309" s="34"/>
      <c r="C309" s="35"/>
      <c r="D309" s="212" t="s">
        <v>114</v>
      </c>
      <c r="E309" s="35"/>
      <c r="F309" s="213" t="s">
        <v>518</v>
      </c>
      <c r="G309" s="35"/>
      <c r="H309" s="35"/>
      <c r="I309" s="109"/>
      <c r="J309" s="35"/>
      <c r="K309" s="35"/>
      <c r="L309" s="38"/>
      <c r="M309" s="214"/>
      <c r="N309" s="215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114</v>
      </c>
      <c r="AU309" s="16" t="s">
        <v>77</v>
      </c>
    </row>
    <row r="310" spans="1:65" s="2" customFormat="1" ht="16.5" customHeight="1">
      <c r="A310" s="33"/>
      <c r="B310" s="34"/>
      <c r="C310" s="198" t="s">
        <v>519</v>
      </c>
      <c r="D310" s="198" t="s">
        <v>108</v>
      </c>
      <c r="E310" s="199" t="s">
        <v>520</v>
      </c>
      <c r="F310" s="200" t="s">
        <v>521</v>
      </c>
      <c r="G310" s="201" t="s">
        <v>502</v>
      </c>
      <c r="H310" s="202">
        <v>1</v>
      </c>
      <c r="I310" s="203"/>
      <c r="J310" s="204">
        <f>ROUND(I310*H310,2)</f>
        <v>0</v>
      </c>
      <c r="K310" s="205"/>
      <c r="L310" s="38"/>
      <c r="M310" s="206" t="s">
        <v>1</v>
      </c>
      <c r="N310" s="207" t="s">
        <v>37</v>
      </c>
      <c r="O310" s="70"/>
      <c r="P310" s="208">
        <f>O310*H310</f>
        <v>0</v>
      </c>
      <c r="Q310" s="208">
        <v>0</v>
      </c>
      <c r="R310" s="208">
        <f>Q310*H310</f>
        <v>0</v>
      </c>
      <c r="S310" s="208">
        <v>0</v>
      </c>
      <c r="T310" s="20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10" t="s">
        <v>112</v>
      </c>
      <c r="AT310" s="210" t="s">
        <v>108</v>
      </c>
      <c r="AU310" s="210" t="s">
        <v>77</v>
      </c>
      <c r="AY310" s="16" t="s">
        <v>105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6" t="s">
        <v>77</v>
      </c>
      <c r="BK310" s="211">
        <f>ROUND(I310*H310,2)</f>
        <v>0</v>
      </c>
      <c r="BL310" s="16" t="s">
        <v>112</v>
      </c>
      <c r="BM310" s="210" t="s">
        <v>522</v>
      </c>
    </row>
    <row r="311" spans="1:65" s="2" customFormat="1" ht="11.25">
      <c r="A311" s="33"/>
      <c r="B311" s="34"/>
      <c r="C311" s="35"/>
      <c r="D311" s="212" t="s">
        <v>114</v>
      </c>
      <c r="E311" s="35"/>
      <c r="F311" s="213" t="s">
        <v>523</v>
      </c>
      <c r="G311" s="35"/>
      <c r="H311" s="35"/>
      <c r="I311" s="109"/>
      <c r="J311" s="35"/>
      <c r="K311" s="35"/>
      <c r="L311" s="38"/>
      <c r="M311" s="214"/>
      <c r="N311" s="215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114</v>
      </c>
      <c r="AU311" s="16" t="s">
        <v>77</v>
      </c>
    </row>
    <row r="312" spans="1:65" s="2" customFormat="1" ht="16.5" customHeight="1">
      <c r="A312" s="33"/>
      <c r="B312" s="34"/>
      <c r="C312" s="198" t="s">
        <v>524</v>
      </c>
      <c r="D312" s="198" t="s">
        <v>108</v>
      </c>
      <c r="E312" s="199" t="s">
        <v>525</v>
      </c>
      <c r="F312" s="200" t="s">
        <v>526</v>
      </c>
      <c r="G312" s="201" t="s">
        <v>502</v>
      </c>
      <c r="H312" s="202">
        <v>2</v>
      </c>
      <c r="I312" s="203"/>
      <c r="J312" s="204">
        <f>ROUND(I312*H312,2)</f>
        <v>0</v>
      </c>
      <c r="K312" s="205"/>
      <c r="L312" s="38"/>
      <c r="M312" s="206" t="s">
        <v>1</v>
      </c>
      <c r="N312" s="207" t="s">
        <v>37</v>
      </c>
      <c r="O312" s="70"/>
      <c r="P312" s="208">
        <f>O312*H312</f>
        <v>0</v>
      </c>
      <c r="Q312" s="208">
        <v>0</v>
      </c>
      <c r="R312" s="208">
        <f>Q312*H312</f>
        <v>0</v>
      </c>
      <c r="S312" s="208">
        <v>0</v>
      </c>
      <c r="T312" s="20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10" t="s">
        <v>112</v>
      </c>
      <c r="AT312" s="210" t="s">
        <v>108</v>
      </c>
      <c r="AU312" s="210" t="s">
        <v>77</v>
      </c>
      <c r="AY312" s="16" t="s">
        <v>105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6" t="s">
        <v>77</v>
      </c>
      <c r="BK312" s="211">
        <f>ROUND(I312*H312,2)</f>
        <v>0</v>
      </c>
      <c r="BL312" s="16" t="s">
        <v>112</v>
      </c>
      <c r="BM312" s="210" t="s">
        <v>527</v>
      </c>
    </row>
    <row r="313" spans="1:65" s="2" customFormat="1" ht="11.25">
      <c r="A313" s="33"/>
      <c r="B313" s="34"/>
      <c r="C313" s="35"/>
      <c r="D313" s="212" t="s">
        <v>114</v>
      </c>
      <c r="E313" s="35"/>
      <c r="F313" s="213" t="s">
        <v>528</v>
      </c>
      <c r="G313" s="35"/>
      <c r="H313" s="35"/>
      <c r="I313" s="109"/>
      <c r="J313" s="35"/>
      <c r="K313" s="35"/>
      <c r="L313" s="38"/>
      <c r="M313" s="249"/>
      <c r="N313" s="250"/>
      <c r="O313" s="251"/>
      <c r="P313" s="251"/>
      <c r="Q313" s="251"/>
      <c r="R313" s="251"/>
      <c r="S313" s="251"/>
      <c r="T313" s="252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114</v>
      </c>
      <c r="AU313" s="16" t="s">
        <v>77</v>
      </c>
    </row>
    <row r="314" spans="1:65" s="2" customFormat="1" ht="6.95" customHeight="1">
      <c r="A314" s="33"/>
      <c r="B314" s="53"/>
      <c r="C314" s="54"/>
      <c r="D314" s="54"/>
      <c r="E314" s="54"/>
      <c r="F314" s="54"/>
      <c r="G314" s="54"/>
      <c r="H314" s="54"/>
      <c r="I314" s="146"/>
      <c r="J314" s="54"/>
      <c r="K314" s="54"/>
      <c r="L314" s="38"/>
      <c r="M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</row>
  </sheetData>
  <sheetProtection algorithmName="SHA-512" hashValue="NtaKxa+7dixsP5A0vGtnQY/kif4ZgVItcoecsmnzPCcxsNXhEJ3YOzgZ2dHwdf1HVSaiFvZfe/pcpw4XmtDCqw==" saltValue="7KkfokrAyNIJUYtaHCRUjkeLqV6j4Let/EsrMjeG4eqWPxHGGcQKxYgrUsYE5Y4vRzj3S1Bo5w27EhzIfbdymw==" spinCount="100000" sheet="1" objects="1" scenarios="1" formatColumns="0" formatRows="0" autoFilter="0"/>
  <autoFilter ref="C115:K313"/>
  <mergeCells count="6">
    <mergeCell ref="L2:V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2020-13 - Oprava přejezdu...</vt:lpstr>
      <vt:lpstr>'2020-13 - Oprava přejezdu...'!Názvy_tisku</vt:lpstr>
      <vt:lpstr>'Rekapitulace stavby'!Názvy_tisku</vt:lpstr>
      <vt:lpstr>'2020-13 - Oprava přejezdu...'!Oblast_tisku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Kazdera Heřman, Ing.</cp:lastModifiedBy>
  <dcterms:created xsi:type="dcterms:W3CDTF">2020-07-17T10:22:47Z</dcterms:created>
  <dcterms:modified xsi:type="dcterms:W3CDTF">2020-07-17T10:30:08Z</dcterms:modified>
</cp:coreProperties>
</file>